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43" windowWidth="13459" windowHeight="918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<sst xmlns="http://schemas.openxmlformats.org/spreadsheetml/2006/main" count="107" uniqueCount="73">
  <si>
    <t>客厅</t>
  </si>
  <si>
    <t>高：</t>
  </si>
  <si>
    <t>宽(南北向）</t>
  </si>
  <si>
    <t>地面面积（米）</t>
  </si>
  <si>
    <t>长（到T型墙）</t>
  </si>
  <si>
    <t>客厅墙体面积</t>
  </si>
  <si>
    <t>阳台</t>
  </si>
  <si>
    <t>宽</t>
  </si>
  <si>
    <t>地面面积（米）</t>
  </si>
  <si>
    <t>长</t>
  </si>
  <si>
    <t>阳台南窗宽</t>
  </si>
  <si>
    <t>窗户面积</t>
  </si>
  <si>
    <t>阳台东窗长</t>
  </si>
  <si>
    <t>阳台窗高</t>
  </si>
  <si>
    <t>门宽</t>
  </si>
  <si>
    <t>门面积</t>
  </si>
  <si>
    <t>门高</t>
  </si>
  <si>
    <t>墙体面积</t>
  </si>
  <si>
    <t>厨房T型墙间过道</t>
  </si>
  <si>
    <t>宽</t>
  </si>
  <si>
    <t>过道地面面积</t>
  </si>
  <si>
    <t>长</t>
  </si>
  <si>
    <t>T型墙长</t>
  </si>
  <si>
    <t>过道处墙体面积</t>
  </si>
  <si>
    <t>玄关</t>
  </si>
  <si>
    <t>玄关面积</t>
  </si>
  <si>
    <t>大门宽</t>
  </si>
  <si>
    <t>大门高</t>
  </si>
  <si>
    <t>玄关墙体面积</t>
  </si>
  <si>
    <t>主卧</t>
  </si>
  <si>
    <t>主卫</t>
  </si>
  <si>
    <t>主卫地面面积（米）</t>
  </si>
  <si>
    <t>长</t>
  </si>
  <si>
    <t>门宽</t>
  </si>
  <si>
    <t>卫生间门面积</t>
  </si>
  <si>
    <t>卫生间墙体面积</t>
  </si>
  <si>
    <t>宽（含卫生间）</t>
  </si>
  <si>
    <t>主卧地面面积（不含卫生间）（米）</t>
  </si>
  <si>
    <t>长（含卫生间）</t>
  </si>
  <si>
    <t>窗宽</t>
  </si>
  <si>
    <t>窗户面积</t>
  </si>
  <si>
    <t>窗高</t>
  </si>
  <si>
    <t>门宽</t>
  </si>
  <si>
    <t>门面积</t>
  </si>
  <si>
    <t>主卧墙体面积（不含卫生间）</t>
  </si>
  <si>
    <t>辅卫</t>
  </si>
  <si>
    <t>卫生间门面积</t>
  </si>
  <si>
    <t>门高</t>
  </si>
  <si>
    <t>辅卫墙体面积</t>
  </si>
  <si>
    <t>次卧</t>
  </si>
  <si>
    <t>地面面积（米）</t>
  </si>
  <si>
    <t>窗高</t>
  </si>
  <si>
    <t>门面积</t>
  </si>
  <si>
    <t>书房</t>
  </si>
  <si>
    <t>厨房</t>
  </si>
  <si>
    <t>厨房主体地面面积</t>
  </si>
  <si>
    <t>长（不含厨房阳台）</t>
  </si>
  <si>
    <t>阳台宽</t>
  </si>
  <si>
    <t>厨房阳台地面面积</t>
  </si>
  <si>
    <t>阳台长</t>
  </si>
  <si>
    <t>阳台和厨房间宽</t>
  </si>
  <si>
    <t>阳台和厨房间地面面积</t>
  </si>
  <si>
    <t>阳台和厨房间长</t>
  </si>
  <si>
    <t>阳台门宽</t>
  </si>
  <si>
    <t>阳台门面积</t>
  </si>
  <si>
    <t>厨房主体墙体面积</t>
  </si>
  <si>
    <t>阳台及过道处墙体面积</t>
  </si>
  <si>
    <t>T型墙</t>
  </si>
  <si>
    <t>北侧地面面积</t>
  </si>
  <si>
    <t>北侧长</t>
  </si>
  <si>
    <t>南侧长</t>
  </si>
  <si>
    <t>南侧地面面积</t>
  </si>
  <si>
    <t>其中，在面积部分，用红色标出的数据表明，该计算公式中包含实际数据，所以业主们在更新时务必注意这些数据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</si>
</sst>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176" fontId="0" fillId="3" borderId="0" xfId="0" applyNumberFormat="1" applyFill="1" applyAlignment="1">
      <alignment vertical="center"/>
    </xf>
    <xf numFmtId="0" fontId="0" fillId="4" borderId="0" xfId="0" applyFill="1" applyAlignment="1">
      <alignment vertical="center"/>
    </xf>
    <xf numFmtId="176" fontId="2" fillId="4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4" borderId="0" xfId="0" applyNumberFormat="1" applyFill="1" applyAlignment="1">
      <alignment vertical="center"/>
    </xf>
    <xf numFmtId="0" fontId="0" fillId="2" borderId="0" xfId="0" applyFill="1" applyAlignment="1">
      <alignment wrapText="1"/>
    </xf>
    <xf numFmtId="176" fontId="0" fillId="4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176" fontId="2" fillId="3" borderId="0" xfId="0" applyNumberFormat="1" applyFont="1" applyFill="1" applyAlignment="1">
      <alignment vertical="center"/>
    </xf>
    <xf numFmtId="176" fontId="0" fillId="5" borderId="0" xfId="0" applyNumberFormat="1" applyFill="1" applyAlignment="1">
      <alignment vertical="center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6" borderId="0" xfId="0" applyFill="1" applyAlignment="1">
      <alignment vertical="center"/>
    </xf>
    <xf numFmtId="176" fontId="0" fillId="6" borderId="0" xfId="0" applyNumberFormat="1" applyFill="1" applyAlignment="1">
      <alignment vertical="center"/>
    </xf>
    <xf numFmtId="0" fontId="0" fillId="6" borderId="0" xfId="0" applyFill="1" applyAlignment="1">
      <alignment wrapText="1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13.50390625" style="0" customWidth="1"/>
    <col min="3" max="3" width="19.375" style="0" customWidth="1"/>
    <col min="4" max="4" width="11.625" style="2" bestFit="1" customWidth="1"/>
  </cols>
  <sheetData>
    <row r="1" spans="1:6" ht="14.25">
      <c r="A1" s="1" t="s">
        <v>0</v>
      </c>
      <c r="E1" s="1" t="s">
        <v>1</v>
      </c>
      <c r="F1" s="1">
        <v>250.3</v>
      </c>
    </row>
    <row r="2" spans="1:4" ht="14.25">
      <c r="A2" t="s">
        <v>2</v>
      </c>
      <c r="B2">
        <f>(16.3+266.5+103.5)</f>
        <v>386.3</v>
      </c>
      <c r="C2" s="3" t="s">
        <v>3</v>
      </c>
      <c r="D2" s="4">
        <f>(B2*B3)*0.0001</f>
        <v>28.922281</v>
      </c>
    </row>
    <row r="3" spans="1:2" ht="14.25">
      <c r="A3" t="s">
        <v>4</v>
      </c>
      <c r="B3">
        <f>(B24+79+87.2+430.5)</f>
        <v>748.7</v>
      </c>
    </row>
    <row r="4" spans="3:4" ht="14.25">
      <c r="C4" s="5" t="s">
        <v>5</v>
      </c>
      <c r="D4" s="6">
        <f>(B3+B3-B24+172+103.5+16.3)*$F$1*0.0001-D41</f>
        <v>38.879116</v>
      </c>
    </row>
    <row r="5" spans="3:4" ht="14.25">
      <c r="C5" s="7"/>
      <c r="D5" s="8"/>
    </row>
    <row r="6" ht="14.25">
      <c r="A6" s="1" t="s">
        <v>6</v>
      </c>
    </row>
    <row r="7" spans="1:4" ht="14.25">
      <c r="A7" t="s">
        <v>7</v>
      </c>
      <c r="B7">
        <f>274+5+12</f>
        <v>291</v>
      </c>
      <c r="C7" t="s">
        <v>8</v>
      </c>
      <c r="D7" s="2">
        <f>((B7*B8))*0.0001</f>
        <v>2.8809</v>
      </c>
    </row>
    <row r="8" spans="1:2" ht="14.25">
      <c r="A8" t="s">
        <v>9</v>
      </c>
      <c r="B8">
        <v>99</v>
      </c>
    </row>
    <row r="9" spans="1:4" ht="14.25">
      <c r="A9" t="s">
        <v>10</v>
      </c>
      <c r="B9">
        <v>274</v>
      </c>
      <c r="C9" t="s">
        <v>11</v>
      </c>
      <c r="D9" s="2">
        <f>((B9+B10)*B11)*0.0001</f>
        <v>3.2618</v>
      </c>
    </row>
    <row r="10" spans="1:2" ht="14.25">
      <c r="A10" t="s">
        <v>12</v>
      </c>
      <c r="B10">
        <v>73</v>
      </c>
    </row>
    <row r="11" spans="1:2" ht="14.25">
      <c r="A11" t="s">
        <v>13</v>
      </c>
      <c r="B11">
        <v>94</v>
      </c>
    </row>
    <row r="12" spans="1:4" ht="14.25">
      <c r="A12" t="s">
        <v>14</v>
      </c>
      <c r="B12">
        <v>266.5</v>
      </c>
      <c r="C12" t="s">
        <v>15</v>
      </c>
      <c r="D12" s="2">
        <f>((B12*B13))*0.0001</f>
        <v>5.596500000000001</v>
      </c>
    </row>
    <row r="13" spans="1:2" ht="14.25">
      <c r="A13" t="s">
        <v>16</v>
      </c>
      <c r="B13">
        <v>210</v>
      </c>
    </row>
    <row r="14" spans="3:4" ht="14.25">
      <c r="C14" s="5" t="s">
        <v>17</v>
      </c>
      <c r="D14" s="9">
        <f>((B7+B8)*2)*$F$1*0.0001-D9-D12</f>
        <v>10.6651</v>
      </c>
    </row>
    <row r="16" ht="28.5">
      <c r="A16" s="10" t="s">
        <v>18</v>
      </c>
    </row>
    <row r="17" spans="1:4" ht="14.25">
      <c r="A17" t="s">
        <v>19</v>
      </c>
      <c r="B17">
        <v>107.5</v>
      </c>
      <c r="C17" s="3" t="s">
        <v>20</v>
      </c>
      <c r="D17" s="4">
        <f>(B17*B18)*0.0001</f>
        <v>3.225</v>
      </c>
    </row>
    <row r="18" spans="1:2" ht="14.25">
      <c r="A18" t="s">
        <v>21</v>
      </c>
      <c r="B18">
        <f>261+39</f>
        <v>300</v>
      </c>
    </row>
    <row r="19" spans="1:2" ht="14.25">
      <c r="A19" t="s">
        <v>22</v>
      </c>
      <c r="B19">
        <f>92.5+77.5</f>
        <v>170</v>
      </c>
    </row>
    <row r="20" spans="3:4" ht="14.25">
      <c r="C20" s="5" t="s">
        <v>23</v>
      </c>
      <c r="D20" s="11">
        <f>(B18+B19)*$F$1*0.0001</f>
        <v>11.764100000000001</v>
      </c>
    </row>
    <row r="22" ht="14.25">
      <c r="A22" s="10" t="s">
        <v>24</v>
      </c>
    </row>
    <row r="23" spans="1:4" ht="14.25">
      <c r="A23" t="s">
        <v>19</v>
      </c>
      <c r="B23">
        <f>66+117+87</f>
        <v>270</v>
      </c>
      <c r="C23" s="3" t="s">
        <v>25</v>
      </c>
      <c r="D23" s="4">
        <f>(B23*B24)*0.0001</f>
        <v>4.104</v>
      </c>
    </row>
    <row r="24" spans="1:2" ht="14.25">
      <c r="A24" t="s">
        <v>9</v>
      </c>
      <c r="B24">
        <f>45+97+10</f>
        <v>152</v>
      </c>
    </row>
    <row r="25" spans="1:4" ht="14.25">
      <c r="A25" t="s">
        <v>26</v>
      </c>
      <c r="B25">
        <v>97</v>
      </c>
      <c r="C25" t="s">
        <v>15</v>
      </c>
      <c r="D25" s="2">
        <f>(B25*B26)*0.0001</f>
        <v>2.037</v>
      </c>
    </row>
    <row r="26" spans="1:2" ht="14.25">
      <c r="A26" t="s">
        <v>27</v>
      </c>
      <c r="B26">
        <v>210</v>
      </c>
    </row>
    <row r="27" spans="3:4" ht="14.25">
      <c r="C27" s="5" t="s">
        <v>28</v>
      </c>
      <c r="D27" s="11">
        <f>(B23*2+B24)*$F$1*0.0001-D25-D82</f>
        <v>12.82676</v>
      </c>
    </row>
    <row r="29" ht="14.25">
      <c r="A29" s="1" t="s">
        <v>29</v>
      </c>
    </row>
    <row r="30" ht="14.25">
      <c r="A30" s="7"/>
    </row>
    <row r="31" ht="14.25">
      <c r="A31" s="1" t="s">
        <v>30</v>
      </c>
    </row>
    <row r="32" spans="1:4" ht="14.25">
      <c r="A32" s="12" t="s">
        <v>7</v>
      </c>
      <c r="B32" s="12">
        <v>256</v>
      </c>
      <c r="C32" s="3" t="s">
        <v>31</v>
      </c>
      <c r="D32" s="13">
        <f>((B32*B33)-(36.5*23))*0.0001</f>
        <v>5.06165</v>
      </c>
    </row>
    <row r="33" spans="1:4" ht="14.25">
      <c r="A33" s="12" t="s">
        <v>32</v>
      </c>
      <c r="B33" s="12">
        <f>68.7+77.3+55</f>
        <v>201</v>
      </c>
      <c r="C33" s="12"/>
      <c r="D33" s="14"/>
    </row>
    <row r="34" spans="1:4" ht="14.25">
      <c r="A34" s="12" t="s">
        <v>33</v>
      </c>
      <c r="B34" s="12">
        <v>77.3</v>
      </c>
      <c r="C34" s="12" t="s">
        <v>34</v>
      </c>
      <c r="D34" s="14">
        <f>(B34*B35)*0.0001</f>
        <v>1.6233000000000002</v>
      </c>
    </row>
    <row r="35" spans="1:4" ht="14.25">
      <c r="A35" s="12" t="s">
        <v>16</v>
      </c>
      <c r="B35" s="12">
        <v>210</v>
      </c>
      <c r="C35" s="12"/>
      <c r="D35" s="14"/>
    </row>
    <row r="36" spans="1:4" ht="14.25">
      <c r="A36" s="12"/>
      <c r="B36" s="12"/>
      <c r="C36" s="5" t="s">
        <v>35</v>
      </c>
      <c r="D36" s="9">
        <f>(((B32+B33)*2*$F$1)*0.0001)-D34</f>
        <v>21.25412</v>
      </c>
    </row>
    <row r="37" spans="1:4" ht="28.5">
      <c r="A37" t="s">
        <v>36</v>
      </c>
      <c r="B37">
        <f>82.5+178+100</f>
        <v>360.5</v>
      </c>
      <c r="C37" s="15" t="s">
        <v>37</v>
      </c>
      <c r="D37" s="4">
        <f>(B37*B38)*0.0001-D32</f>
        <v>17.541700000000002</v>
      </c>
    </row>
    <row r="38" spans="1:4" ht="14.25">
      <c r="A38" t="s">
        <v>38</v>
      </c>
      <c r="B38">
        <f>426+68.7+77.3+55</f>
        <v>627</v>
      </c>
      <c r="C38" s="15"/>
      <c r="D38" s="4"/>
    </row>
    <row r="39" spans="1:4" ht="14.25">
      <c r="A39" t="s">
        <v>39</v>
      </c>
      <c r="B39">
        <v>150</v>
      </c>
      <c r="C39" t="s">
        <v>40</v>
      </c>
      <c r="D39" s="2">
        <f>(B39*B40)*0.0001</f>
        <v>2.04</v>
      </c>
    </row>
    <row r="40" spans="1:2" ht="14.25">
      <c r="A40" t="s">
        <v>41</v>
      </c>
      <c r="B40">
        <v>136</v>
      </c>
    </row>
    <row r="41" spans="1:4" ht="14.25">
      <c r="A41" t="s">
        <v>42</v>
      </c>
      <c r="B41">
        <v>100</v>
      </c>
      <c r="C41" t="s">
        <v>43</v>
      </c>
      <c r="D41" s="2">
        <f>(B41*B42)*0.0001</f>
        <v>2.1</v>
      </c>
    </row>
    <row r="42" spans="1:2" ht="14.25">
      <c r="A42" t="s">
        <v>16</v>
      </c>
      <c r="B42">
        <v>210</v>
      </c>
    </row>
    <row r="43" spans="3:4" ht="28.5">
      <c r="C43" s="16" t="s">
        <v>44</v>
      </c>
      <c r="D43" s="6">
        <f>((((426+B37)*2)+(B33+105)*2)*$F$1*0.0001)-D34-D39-D41</f>
        <v>48.92725</v>
      </c>
    </row>
    <row r="47" ht="14.25">
      <c r="A47" s="1" t="s">
        <v>45</v>
      </c>
    </row>
    <row r="48" spans="1:4" ht="14.25">
      <c r="A48" s="17" t="s">
        <v>7</v>
      </c>
      <c r="B48" s="17">
        <v>160.5</v>
      </c>
      <c r="C48" s="3" t="s">
        <v>3</v>
      </c>
      <c r="D48" s="13">
        <f>((B48*B49)-(30*25))*0.0001</f>
        <v>4.74</v>
      </c>
    </row>
    <row r="49" spans="1:4" ht="14.25">
      <c r="A49" s="17" t="s">
        <v>21</v>
      </c>
      <c r="B49" s="17">
        <f>261+39</f>
        <v>300</v>
      </c>
      <c r="C49" s="17"/>
      <c r="D49" s="18"/>
    </row>
    <row r="50" spans="1:4" ht="14.25">
      <c r="A50" s="17" t="s">
        <v>14</v>
      </c>
      <c r="B50" s="17">
        <v>77</v>
      </c>
      <c r="C50" s="17" t="s">
        <v>46</v>
      </c>
      <c r="D50" s="18">
        <f>(B50*B51)*0.0001</f>
        <v>1.617</v>
      </c>
    </row>
    <row r="51" spans="1:4" ht="14.25">
      <c r="A51" s="17" t="s">
        <v>47</v>
      </c>
      <c r="B51" s="17">
        <v>210</v>
      </c>
      <c r="C51" s="17"/>
      <c r="D51" s="18"/>
    </row>
    <row r="52" spans="1:4" ht="14.25">
      <c r="A52" s="17"/>
      <c r="B52" s="17"/>
      <c r="C52" s="5" t="s">
        <v>48</v>
      </c>
      <c r="D52" s="9">
        <f>(((B48+B49)*2*$F$1)*0.0001)-D50</f>
        <v>21.435630000000003</v>
      </c>
    </row>
    <row r="54" ht="14.25">
      <c r="A54" s="1" t="s">
        <v>49</v>
      </c>
    </row>
    <row r="55" spans="1:4" ht="14.25">
      <c r="A55" t="s">
        <v>19</v>
      </c>
      <c r="B55">
        <f>64.5+147+63.5</f>
        <v>275</v>
      </c>
      <c r="C55" s="3" t="s">
        <v>50</v>
      </c>
      <c r="D55" s="4">
        <f>(B55*B56)*0.0001</f>
        <v>11.137500000000001</v>
      </c>
    </row>
    <row r="56" spans="1:2" ht="14.25">
      <c r="A56" t="s">
        <v>21</v>
      </c>
      <c r="B56">
        <v>405</v>
      </c>
    </row>
    <row r="57" spans="1:4" ht="14.25">
      <c r="A57" t="s">
        <v>39</v>
      </c>
      <c r="B57">
        <v>118</v>
      </c>
      <c r="C57" t="s">
        <v>40</v>
      </c>
      <c r="D57" s="2">
        <f>(B57*B58)*0.0001</f>
        <v>1.6048</v>
      </c>
    </row>
    <row r="58" spans="1:2" ht="14.25">
      <c r="A58" t="s">
        <v>51</v>
      </c>
      <c r="B58">
        <v>136</v>
      </c>
    </row>
    <row r="59" spans="1:4" ht="14.25">
      <c r="A59" t="s">
        <v>33</v>
      </c>
      <c r="B59">
        <v>100</v>
      </c>
      <c r="C59" t="s">
        <v>52</v>
      </c>
      <c r="D59" s="2">
        <f>(B59*B60)*0.0001</f>
        <v>2.1</v>
      </c>
    </row>
    <row r="60" spans="1:2" ht="14.25">
      <c r="A60" t="s">
        <v>16</v>
      </c>
      <c r="B60">
        <v>210</v>
      </c>
    </row>
    <row r="61" spans="3:4" ht="14.25">
      <c r="C61" s="5" t="s">
        <v>17</v>
      </c>
      <c r="D61" s="9">
        <f>(((B55+B56)*2*$F$1)*0.0001)-D57-D59</f>
        <v>30.336000000000006</v>
      </c>
    </row>
    <row r="64" ht="14.25">
      <c r="A64" s="1" t="s">
        <v>53</v>
      </c>
    </row>
    <row r="65" spans="1:4" ht="14.25">
      <c r="A65" t="s">
        <v>19</v>
      </c>
      <c r="B65">
        <f>65+118+63</f>
        <v>246</v>
      </c>
      <c r="C65" s="3" t="s">
        <v>3</v>
      </c>
      <c r="D65" s="4">
        <f>(B65*B66)*0.0001</f>
        <v>9.963000000000001</v>
      </c>
    </row>
    <row r="66" spans="1:2" ht="14.25">
      <c r="A66" t="s">
        <v>9</v>
      </c>
      <c r="B66">
        <f>B56</f>
        <v>405</v>
      </c>
    </row>
    <row r="67" spans="1:4" ht="14.25">
      <c r="A67" t="s">
        <v>39</v>
      </c>
      <c r="B67">
        <v>118</v>
      </c>
      <c r="C67" t="s">
        <v>40</v>
      </c>
      <c r="D67" s="2">
        <f>(B67*B68)*0.0001</f>
        <v>1.6048</v>
      </c>
    </row>
    <row r="68" spans="1:2" ht="14.25">
      <c r="A68" t="s">
        <v>51</v>
      </c>
      <c r="B68">
        <v>136</v>
      </c>
    </row>
    <row r="69" spans="1:4" ht="14.25">
      <c r="A69" t="s">
        <v>33</v>
      </c>
      <c r="B69">
        <v>87</v>
      </c>
      <c r="C69" t="s">
        <v>52</v>
      </c>
      <c r="D69" s="2">
        <f>(B69*B70)*0.0001</f>
        <v>1.8270000000000002</v>
      </c>
    </row>
    <row r="70" spans="1:2" ht="14.25">
      <c r="A70" t="s">
        <v>16</v>
      </c>
      <c r="B70">
        <v>210</v>
      </c>
    </row>
    <row r="71" spans="3:4" ht="14.25">
      <c r="C71" s="5" t="s">
        <v>17</v>
      </c>
      <c r="D71" s="9">
        <f>(((B65+B66)*2*$F$1)*0.0001)-D67-D69</f>
        <v>29.15726</v>
      </c>
    </row>
    <row r="75" ht="14.25">
      <c r="A75" s="1" t="s">
        <v>54</v>
      </c>
    </row>
    <row r="76" spans="1:4" ht="14.25">
      <c r="A76" s="17" t="s">
        <v>19</v>
      </c>
      <c r="B76" s="17">
        <f>15+77+165</f>
        <v>257</v>
      </c>
      <c r="C76" s="3" t="s">
        <v>55</v>
      </c>
      <c r="D76" s="4">
        <f>(B76*B77)*0.0001</f>
        <v>6.7077</v>
      </c>
    </row>
    <row r="77" spans="1:4" ht="28.5">
      <c r="A77" s="19" t="s">
        <v>56</v>
      </c>
      <c r="B77" s="17">
        <v>261</v>
      </c>
      <c r="C77" s="17"/>
      <c r="D77" s="18"/>
    </row>
    <row r="78" spans="1:4" ht="14.25">
      <c r="A78" t="s">
        <v>57</v>
      </c>
      <c r="B78">
        <v>129</v>
      </c>
      <c r="C78" s="3" t="s">
        <v>58</v>
      </c>
      <c r="D78" s="4">
        <f>(B78*B79)*0.0001</f>
        <v>1.0836000000000001</v>
      </c>
    </row>
    <row r="79" spans="1:2" ht="14.25">
      <c r="A79" t="s">
        <v>59</v>
      </c>
      <c r="B79">
        <v>84</v>
      </c>
    </row>
    <row r="80" spans="1:4" ht="14.25">
      <c r="A80" t="s">
        <v>60</v>
      </c>
      <c r="B80">
        <f>77+15</f>
        <v>92</v>
      </c>
      <c r="C80" s="3" t="s">
        <v>61</v>
      </c>
      <c r="D80" s="4">
        <f>(B80*B81)*0.0001</f>
        <v>0.6302</v>
      </c>
    </row>
    <row r="81" spans="1:2" ht="14.25">
      <c r="A81" t="s">
        <v>62</v>
      </c>
      <c r="B81">
        <v>68.5</v>
      </c>
    </row>
    <row r="82" spans="1:4" ht="14.25">
      <c r="A82" t="s">
        <v>14</v>
      </c>
      <c r="B82">
        <v>117</v>
      </c>
      <c r="C82" t="s">
        <v>15</v>
      </c>
      <c r="D82" s="2">
        <f>(B82*B83)*0.0001</f>
        <v>2.4570000000000003</v>
      </c>
    </row>
    <row r="83" spans="1:2" ht="14.25">
      <c r="A83" t="s">
        <v>16</v>
      </c>
      <c r="B83">
        <v>210</v>
      </c>
    </row>
    <row r="84" spans="1:4" ht="14.25">
      <c r="A84" t="s">
        <v>63</v>
      </c>
      <c r="B84">
        <v>77</v>
      </c>
      <c r="C84" t="s">
        <v>64</v>
      </c>
      <c r="D84" s="2">
        <f>(B84*B85)*0.0001</f>
        <v>1.617</v>
      </c>
    </row>
    <row r="85" spans="1:2" ht="14.25">
      <c r="A85" t="s">
        <v>16</v>
      </c>
      <c r="B85">
        <v>210</v>
      </c>
    </row>
    <row r="86" spans="3:4" ht="14.25">
      <c r="C86" s="5" t="s">
        <v>65</v>
      </c>
      <c r="D86" s="9">
        <f>(((B76+B77)*2*$F$1)*0.0001)-D82-D84</f>
        <v>21.85708</v>
      </c>
    </row>
    <row r="87" spans="3:4" ht="14.25">
      <c r="C87" s="5" t="s">
        <v>66</v>
      </c>
      <c r="D87" s="6">
        <f>(((B79+B81)*2*$F$1+35.2*$F$1)*0.0001)</f>
        <v>8.515206000000001</v>
      </c>
    </row>
    <row r="89" ht="14.25">
      <c r="A89" s="1" t="s">
        <v>67</v>
      </c>
    </row>
    <row r="90" spans="1:4" ht="14.25">
      <c r="A90" t="s">
        <v>7</v>
      </c>
      <c r="B90">
        <v>100</v>
      </c>
      <c r="C90" s="3" t="s">
        <v>68</v>
      </c>
      <c r="D90" s="4">
        <f>(B90*B91)*0.0001</f>
        <v>0.925</v>
      </c>
    </row>
    <row r="91" spans="1:2" ht="14.25">
      <c r="A91" t="s">
        <v>69</v>
      </c>
      <c r="B91">
        <v>92.5</v>
      </c>
    </row>
    <row r="92" spans="1:4" ht="14.25">
      <c r="A92" t="s">
        <v>70</v>
      </c>
      <c r="B92">
        <v>77.5</v>
      </c>
      <c r="C92" s="3" t="s">
        <v>71</v>
      </c>
      <c r="D92" s="4">
        <f>(B90*B92)*0.0001</f>
        <v>0.775</v>
      </c>
    </row>
    <row r="93" spans="3:4" ht="14.25">
      <c r="C93" s="5" t="s">
        <v>17</v>
      </c>
      <c r="D93" s="9">
        <f>(((B90+B91+B92)*2*$F$1)*0.0001)</f>
        <v>13.516200000000001</v>
      </c>
    </row>
    <row r="96" ht="30" customHeight="1">
      <c r="A96" s="20" t="s">
        <v>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lanchelot wang</dc:creator>
  <cp:keywords/>
  <dc:description/>
  <cp:lastModifiedBy>lanchelot wang</cp:lastModifiedBy>
  <dcterms:created xsi:type="dcterms:W3CDTF">2006-05-28T14:55:37Z</dcterms:created>
  <dcterms:modified xsi:type="dcterms:W3CDTF">2006-05-28T14:55:49Z</dcterms:modified>
  <cp:category/>
  <cp:version/>
  <cp:contentType/>
  <cp:contentStatus/>
</cp:coreProperties>
</file>