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750" tabRatio="845" activeTab="0"/>
  </bookViews>
  <sheets>
    <sheet name="会员资金状况表" sheetId="1" r:id="rId1"/>
    <sheet name="会员联赛资金状况表" sheetId="2" r:id="rId2"/>
    <sheet name="费用支出明细表" sheetId="3" r:id="rId3"/>
    <sheet name="活动记录表" sheetId="4" r:id="rId4"/>
    <sheet name="活动签到表" sheetId="5" r:id="rId5"/>
  </sheets>
  <definedNames/>
  <calcPr fullCalcOnLoad="1"/>
</workbook>
</file>

<file path=xl/comments1.xml><?xml version="1.0" encoding="utf-8"?>
<comments xmlns="http://schemas.openxmlformats.org/spreadsheetml/2006/main">
  <authors>
    <author>yuhh</author>
    <author>陈泽滨</author>
    <author>liwt</author>
  </authors>
  <commentList>
    <comment ref="AP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周三和龙泽球队一起在体育公园，对战华清家园队，我队共去：911，王壬，国庆，小安，gisser，伶仃，鱼三少共7人，付150元（豆垫付）</t>
        </r>
      </text>
    </comment>
    <comment ref="AT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“单兵杯”小型联赛：接连三场，每场平均场地费用133元</t>
        </r>
      </text>
    </comment>
    <comment ref="AU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“单兵杯”小型联赛：接连三场，每场平均场地费用133元</t>
        </r>
      </text>
    </comment>
    <comment ref="AV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“单兵杯”小型联赛：接连三场，每场平均场地费用133元</t>
        </r>
      </text>
    </comment>
    <comment ref="BK2" authorId="1">
      <text>
        <r>
          <rPr>
            <b/>
            <sz val="9"/>
            <rFont val="宋体"/>
            <family val="0"/>
          </rPr>
          <t>旅游者婚礼</t>
        </r>
      </text>
    </comment>
    <comment ref="C3" authorId="2">
      <text>
        <r>
          <rPr>
            <sz val="8"/>
            <rFont val="Times New Roman"/>
            <family val="1"/>
          </rPr>
          <t>2004-7-10 +200
2004-11-21:+200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2005-2-26:+200
2005-4-2:+50
2005-9-24:+200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12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24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2006-2-25:+400</t>
        </r>
      </text>
    </comment>
    <comment ref="C4" authorId="2">
      <text>
        <r>
          <rPr>
            <sz val="8"/>
            <rFont val="Times New Roman"/>
            <family val="1"/>
          </rPr>
          <t>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19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2004-7-10:+120
2004-8-8:+215
2004-10-16:20
2004-11-6:+70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12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18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75
2005-2-26:+300
2005-4-2:+50
2005-4-24(</t>
        </r>
        <r>
          <rPr>
            <sz val="8"/>
            <rFont val="宋体"/>
            <family val="0"/>
          </rPr>
          <t>服装垫付</t>
        </r>
        <r>
          <rPr>
            <sz val="8"/>
            <rFont val="Times New Roman"/>
            <family val="1"/>
          </rPr>
          <t>225</t>
        </r>
        <r>
          <rPr>
            <sz val="8"/>
            <rFont val="宋体"/>
            <family val="0"/>
          </rPr>
          <t>）－</t>
        </r>
        <r>
          <rPr>
            <sz val="8"/>
            <rFont val="Times New Roman"/>
            <family val="1"/>
          </rPr>
          <t>100</t>
        </r>
        <r>
          <rPr>
            <sz val="8"/>
            <rFont val="宋体"/>
            <family val="0"/>
          </rPr>
          <t>（捐款）－</t>
        </r>
        <r>
          <rPr>
            <sz val="8"/>
            <rFont val="Times New Roman"/>
            <family val="1"/>
          </rPr>
          <t>20</t>
        </r>
        <r>
          <rPr>
            <sz val="8"/>
            <rFont val="宋体"/>
            <family val="0"/>
          </rPr>
          <t>（队旗）＝＋</t>
        </r>
        <r>
          <rPr>
            <sz val="8"/>
            <rFont val="Times New Roman"/>
            <family val="1"/>
          </rPr>
          <t>105
2005-7-30:+200(</t>
        </r>
        <r>
          <rPr>
            <sz val="8"/>
            <rFont val="宋体"/>
            <family val="0"/>
          </rPr>
          <t>卖的门票钱</t>
        </r>
        <r>
          <rPr>
            <sz val="8"/>
            <rFont val="Times New Roman"/>
            <family val="1"/>
          </rPr>
          <t>)
2006-2-25:+700
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25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</t>
        </r>
        <r>
          <rPr>
            <sz val="8"/>
            <rFont val="宋体"/>
            <family val="0"/>
          </rPr>
          <t>（手套</t>
        </r>
        <r>
          <rPr>
            <sz val="8"/>
            <rFont val="Times New Roman"/>
            <family val="1"/>
          </rPr>
          <t>180</t>
        </r>
        <r>
          <rPr>
            <sz val="8"/>
            <rFont val="宋体"/>
            <family val="0"/>
          </rPr>
          <t>＋现金</t>
        </r>
        <r>
          <rPr>
            <sz val="8"/>
            <rFont val="Times New Roman"/>
            <family val="1"/>
          </rPr>
          <t>20</t>
        </r>
        <r>
          <rPr>
            <sz val="8"/>
            <rFont val="宋体"/>
            <family val="0"/>
          </rPr>
          <t>）</t>
        </r>
      </text>
    </comment>
    <comment ref="C5" authorId="2">
      <text>
        <r>
          <rPr>
            <sz val="8"/>
            <rFont val="Times New Roman"/>
            <family val="1"/>
          </rPr>
          <t>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19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 xml:space="preserve">2004-7-31:+100
2004-10-30:+100
2004-11-27:+100
2004-12-18:+100
2005-2-19:+100
2005-3-26:+200
</t>
        </r>
        <r>
          <rPr>
            <sz val="8"/>
            <rFont val="宋体"/>
            <family val="0"/>
          </rPr>
          <t>垫付</t>
        </r>
        <r>
          <rPr>
            <sz val="8"/>
            <rFont val="Times New Roman"/>
            <family val="1"/>
          </rPr>
          <t>(</t>
        </r>
        <r>
          <rPr>
            <sz val="8"/>
            <rFont val="宋体"/>
            <family val="0"/>
          </rPr>
          <t>护腿板</t>
        </r>
        <r>
          <rPr>
            <sz val="8"/>
            <rFont val="Times New Roman"/>
            <family val="1"/>
          </rPr>
          <t>+</t>
        </r>
        <r>
          <rPr>
            <sz val="8"/>
            <rFont val="宋体"/>
            <family val="0"/>
          </rPr>
          <t>袜子</t>
        </r>
        <r>
          <rPr>
            <sz val="8"/>
            <rFont val="Times New Roman"/>
            <family val="1"/>
          </rPr>
          <t>+</t>
        </r>
        <r>
          <rPr>
            <sz val="8"/>
            <rFont val="宋体"/>
            <family val="0"/>
          </rPr>
          <t>马甲</t>
        </r>
        <r>
          <rPr>
            <sz val="8"/>
            <rFont val="Times New Roman"/>
            <family val="1"/>
          </rPr>
          <t>):10
2005-4-2:+50
2005-4-16:79(</t>
        </r>
        <r>
          <rPr>
            <sz val="8"/>
            <rFont val="宋体"/>
            <family val="0"/>
          </rPr>
          <t xml:space="preserve">联赛药品）
</t>
        </r>
        <r>
          <rPr>
            <sz val="8"/>
            <rFont val="Times New Roman"/>
            <family val="1"/>
          </rPr>
          <t>2005-8-6:+200
2005-9-4:+300(</t>
        </r>
        <r>
          <rPr>
            <sz val="8"/>
            <rFont val="宋体"/>
            <family val="0"/>
          </rPr>
          <t>小小代交费</t>
        </r>
        <r>
          <rPr>
            <sz val="8"/>
            <rFont val="Times New Roman"/>
            <family val="1"/>
          </rPr>
          <t>)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11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26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2006-2-25:+300
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17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 xml:space="preserve">100
</t>
        </r>
      </text>
    </comment>
    <comment ref="S5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2005－4－16：一对护腿板＋拿了三双袜子共13＋3×8＝37</t>
        </r>
      </text>
    </comment>
    <comment ref="C6" authorId="2">
      <text>
        <r>
          <rPr>
            <b/>
            <sz val="8"/>
            <rFont val="Times New Roman"/>
            <family val="1"/>
          </rPr>
          <t>6</t>
        </r>
        <r>
          <rPr>
            <b/>
            <sz val="8"/>
            <rFont val="宋体"/>
            <family val="0"/>
          </rPr>
          <t>月</t>
        </r>
        <r>
          <rPr>
            <b/>
            <sz val="8"/>
            <rFont val="Times New Roman"/>
            <family val="1"/>
          </rPr>
          <t>7</t>
        </r>
        <r>
          <rPr>
            <b/>
            <sz val="8"/>
            <rFont val="宋体"/>
            <family val="0"/>
          </rPr>
          <t>日＋</t>
        </r>
        <r>
          <rPr>
            <b/>
            <sz val="8"/>
            <rFont val="Times New Roman"/>
            <family val="1"/>
          </rPr>
          <t xml:space="preserve">300
</t>
        </r>
        <r>
          <rPr>
            <b/>
            <sz val="8"/>
            <rFont val="宋体"/>
            <family val="0"/>
          </rPr>
          <t>三少生日球：</t>
        </r>
        <r>
          <rPr>
            <b/>
            <sz val="8"/>
            <rFont val="Times New Roman"/>
            <family val="1"/>
          </rPr>
          <t>138
2004-10-30:+200
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27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500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16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300
2005-2-15:+100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200
2006-3-25:420</t>
        </r>
      </text>
    </comment>
    <comment ref="C7" authorId="2">
      <text>
        <r>
          <rPr>
            <sz val="8"/>
            <rFont val="Times New Roman"/>
            <family val="1"/>
          </rPr>
          <t xml:space="preserve">2004-6-19:+30 </t>
        </r>
        <r>
          <rPr>
            <sz val="8"/>
            <rFont val="宋体"/>
            <family val="0"/>
          </rPr>
          <t xml:space="preserve">水
</t>
        </r>
        <r>
          <rPr>
            <sz val="8"/>
            <rFont val="Times New Roman"/>
            <family val="1"/>
          </rPr>
          <t>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7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10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85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50
2004-10-16:+950
2004-12-25:+123.5(</t>
        </r>
        <r>
          <rPr>
            <sz val="8"/>
            <rFont val="宋体"/>
            <family val="0"/>
          </rPr>
          <t>自由天空转</t>
        </r>
        <r>
          <rPr>
            <sz val="8"/>
            <rFont val="Times New Roman"/>
            <family val="1"/>
          </rPr>
          <t>)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：</t>
        </r>
        <r>
          <rPr>
            <sz val="8"/>
            <rFont val="Times New Roman"/>
            <family val="1"/>
          </rPr>
          <t xml:space="preserve">24 </t>
        </r>
        <r>
          <rPr>
            <sz val="8"/>
            <rFont val="宋体"/>
            <family val="0"/>
          </rPr>
          <t xml:space="preserve">水
</t>
        </r>
        <r>
          <rPr>
            <sz val="8"/>
            <rFont val="Times New Roman"/>
            <family val="1"/>
          </rPr>
          <t>2005-1-22:</t>
        </r>
        <r>
          <rPr>
            <sz val="8"/>
            <rFont val="宋体"/>
            <family val="0"/>
          </rPr>
          <t>＋</t>
        </r>
        <r>
          <rPr>
            <sz val="8"/>
            <rFont val="Times New Roman"/>
            <family val="1"/>
          </rPr>
          <t>20</t>
        </r>
        <r>
          <rPr>
            <sz val="8"/>
            <rFont val="宋体"/>
            <family val="0"/>
          </rPr>
          <t xml:space="preserve">水
</t>
        </r>
        <r>
          <rPr>
            <sz val="8"/>
            <rFont val="Times New Roman"/>
            <family val="1"/>
          </rPr>
          <t>2005-4-2:+50
2005-7-3:+365(</t>
        </r>
        <r>
          <rPr>
            <sz val="8"/>
            <rFont val="宋体"/>
            <family val="0"/>
          </rPr>
          <t xml:space="preserve">垫付联赛费用）
</t>
        </r>
        <r>
          <rPr>
            <sz val="8"/>
            <rFont val="Times New Roman"/>
            <family val="1"/>
          </rPr>
          <t>2005-7-30:+20(</t>
        </r>
        <r>
          <rPr>
            <sz val="8"/>
            <rFont val="宋体"/>
            <family val="0"/>
          </rPr>
          <t>代买水</t>
        </r>
        <r>
          <rPr>
            <sz val="8"/>
            <rFont val="Times New Roman"/>
            <family val="1"/>
          </rPr>
          <t>)
2005-10-15:+550
2005-11-12:-228(</t>
        </r>
        <r>
          <rPr>
            <sz val="8"/>
            <rFont val="宋体"/>
            <family val="0"/>
          </rPr>
          <t>国庆请客，队里代垫付</t>
        </r>
        <r>
          <rPr>
            <sz val="8"/>
            <rFont val="Times New Roman"/>
            <family val="1"/>
          </rPr>
          <t>)
2006-1-21:+20
2006-2-12:+160(</t>
        </r>
        <r>
          <rPr>
            <sz val="8"/>
            <rFont val="宋体"/>
            <family val="0"/>
          </rPr>
          <t>伶仃结婚墙画</t>
        </r>
        <r>
          <rPr>
            <sz val="8"/>
            <rFont val="Times New Roman"/>
            <family val="1"/>
          </rPr>
          <t>)
2006-2-18:+147(</t>
        </r>
        <r>
          <rPr>
            <sz val="8"/>
            <rFont val="宋体"/>
            <family val="0"/>
          </rPr>
          <t>老根</t>
        </r>
        <r>
          <rPr>
            <sz val="8"/>
            <rFont val="Times New Roman"/>
            <family val="1"/>
          </rPr>
          <t>FB)
2006-2-25:+300
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12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324</t>
        </r>
        <r>
          <rPr>
            <sz val="8"/>
            <rFont val="宋体"/>
            <family val="0"/>
          </rPr>
          <t>（垫付场地</t>
        </r>
        <r>
          <rPr>
            <sz val="8"/>
            <rFont val="Times New Roman"/>
            <family val="1"/>
          </rPr>
          <t>+</t>
        </r>
        <r>
          <rPr>
            <sz val="8"/>
            <rFont val="宋体"/>
            <family val="0"/>
          </rPr>
          <t xml:space="preserve">水）
</t>
        </r>
        <r>
          <rPr>
            <sz val="8"/>
            <rFont val="Times New Roman"/>
            <family val="1"/>
          </rPr>
          <t>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24</t>
        </r>
        <r>
          <rPr>
            <sz val="8"/>
            <rFont val="宋体"/>
            <family val="0"/>
          </rPr>
          <t xml:space="preserve">（联赛用水）
</t>
        </r>
        <r>
          <rPr>
            <sz val="8"/>
            <rFont val="Times New Roman"/>
            <family val="1"/>
          </rPr>
          <t>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15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185</t>
        </r>
        <r>
          <rPr>
            <sz val="8"/>
            <rFont val="宋体"/>
            <family val="0"/>
          </rPr>
          <t>（垫付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 xml:space="preserve">费用）
</t>
        </r>
        <r>
          <rPr>
            <sz val="8"/>
            <rFont val="Times New Roman"/>
            <family val="1"/>
          </rPr>
          <t>2006-4-20:+261(</t>
        </r>
        <r>
          <rPr>
            <sz val="8"/>
            <rFont val="宋体"/>
            <family val="0"/>
          </rPr>
          <t>天龙高层会议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>垫付</t>
        </r>
        <r>
          <rPr>
            <sz val="8"/>
            <rFont val="Times New Roman"/>
            <family val="1"/>
          </rPr>
          <t>)
2006-4-22:+100(FB</t>
        </r>
        <r>
          <rPr>
            <sz val="8"/>
            <rFont val="宋体"/>
            <family val="0"/>
          </rPr>
          <t>垫付</t>
        </r>
        <r>
          <rPr>
            <sz val="8"/>
            <rFont val="Times New Roman"/>
            <family val="1"/>
          </rPr>
          <t xml:space="preserve">)
</t>
        </r>
        <r>
          <rPr>
            <sz val="8"/>
            <rFont val="宋体"/>
            <family val="0"/>
          </rPr>
          <t>队服印字费等垫付：＋</t>
        </r>
        <r>
          <rPr>
            <sz val="8"/>
            <rFont val="Times New Roman"/>
            <family val="1"/>
          </rPr>
          <t>1400</t>
        </r>
      </text>
    </comment>
    <comment ref="C8" authorId="2">
      <text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日：＋</t>
        </r>
        <r>
          <rPr>
            <sz val="8"/>
            <rFont val="Times New Roman"/>
            <family val="1"/>
          </rPr>
          <t>200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150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9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16</t>
        </r>
        <r>
          <rPr>
            <sz val="8"/>
            <rFont val="宋体"/>
            <family val="0"/>
          </rPr>
          <t>：－</t>
        </r>
        <r>
          <rPr>
            <sz val="8"/>
            <rFont val="Times New Roman"/>
            <family val="1"/>
          </rPr>
          <t>100</t>
        </r>
        <r>
          <rPr>
            <sz val="8"/>
            <rFont val="宋体"/>
            <family val="0"/>
          </rPr>
          <t>（捐款）</t>
        </r>
      </text>
    </comment>
    <comment ref="C9" authorId="2">
      <text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7</t>
        </r>
        <r>
          <rPr>
            <sz val="8"/>
            <rFont val="宋体"/>
            <family val="0"/>
          </rPr>
          <t>日：＋</t>
        </r>
        <r>
          <rPr>
            <sz val="8"/>
            <rFont val="Times New Roman"/>
            <family val="1"/>
          </rPr>
          <t>200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2004-7-10:+110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9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450
2004-12-25:+500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16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500
2005-4-2:-150(</t>
        </r>
        <r>
          <rPr>
            <sz val="8"/>
            <rFont val="宋体"/>
            <family val="0"/>
          </rPr>
          <t>转联赛费用</t>
        </r>
        <r>
          <rPr>
            <sz val="8"/>
            <rFont val="Times New Roman"/>
            <family val="1"/>
          </rPr>
          <t>150)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300
2005-9-17:+500
2006-3-5:+500</t>
        </r>
      </text>
    </comment>
    <comment ref="C10" authorId="2">
      <text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30</t>
        </r>
        <r>
          <rPr>
            <sz val="8"/>
            <rFont val="宋体"/>
            <family val="0"/>
          </rPr>
          <t>日</t>
        </r>
        <r>
          <rPr>
            <sz val="8"/>
            <rFont val="Times New Roman"/>
            <family val="1"/>
          </rPr>
          <t xml:space="preserve"> 60 </t>
        </r>
        <r>
          <rPr>
            <sz val="8"/>
            <rFont val="宋体"/>
            <family val="0"/>
          </rPr>
          <t xml:space="preserve">水＋刀
</t>
        </r>
        <r>
          <rPr>
            <sz val="8"/>
            <rFont val="Times New Roman"/>
            <family val="1"/>
          </rPr>
          <t>6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日＋</t>
        </r>
        <r>
          <rPr>
            <sz val="8"/>
            <rFont val="Times New Roman"/>
            <family val="1"/>
          </rPr>
          <t>300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7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10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165
7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17</t>
        </r>
        <r>
          <rPr>
            <sz val="8"/>
            <rFont val="宋体"/>
            <family val="0"/>
          </rPr>
          <t>日：＋</t>
        </r>
        <r>
          <rPr>
            <sz val="8"/>
            <rFont val="Times New Roman"/>
            <family val="1"/>
          </rPr>
          <t>200
8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14</t>
        </r>
        <r>
          <rPr>
            <sz val="8"/>
            <rFont val="宋体"/>
            <family val="0"/>
          </rPr>
          <t>日，蛋糕，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18</t>
        </r>
        <r>
          <rPr>
            <sz val="8"/>
            <rFont val="宋体"/>
            <family val="0"/>
          </rPr>
          <t>日准备会，共＋</t>
        </r>
        <r>
          <rPr>
            <sz val="8"/>
            <rFont val="Times New Roman"/>
            <family val="1"/>
          </rPr>
          <t>100
2004-10-16:+261
2004-10-30:+30
2004-12-25:+500</t>
        </r>
        <r>
          <rPr>
            <sz val="8"/>
            <rFont val="宋体"/>
            <family val="0"/>
          </rPr>
          <t xml:space="preserve">（肥牛还款）
</t>
        </r>
        <r>
          <rPr>
            <sz val="8"/>
            <rFont val="Times New Roman"/>
            <family val="1"/>
          </rPr>
          <t>2005-1-8:237(</t>
        </r>
        <r>
          <rPr>
            <sz val="8"/>
            <rFont val="宋体"/>
            <family val="0"/>
          </rPr>
          <t>垫付餐费</t>
        </r>
        <r>
          <rPr>
            <sz val="8"/>
            <rFont val="Times New Roman"/>
            <family val="1"/>
          </rPr>
          <t>)
2005-1-16:60(</t>
        </r>
        <r>
          <rPr>
            <sz val="8"/>
            <rFont val="宋体"/>
            <family val="0"/>
          </rPr>
          <t>垫付礼品</t>
        </r>
        <r>
          <rPr>
            <sz val="8"/>
            <rFont val="Times New Roman"/>
            <family val="1"/>
          </rPr>
          <t>60)
2005-2-19:15(</t>
        </r>
        <r>
          <rPr>
            <sz val="8"/>
            <rFont val="宋体"/>
            <family val="0"/>
          </rPr>
          <t>垫付水费</t>
        </r>
        <r>
          <rPr>
            <sz val="8"/>
            <rFont val="Times New Roman"/>
            <family val="1"/>
          </rPr>
          <t>)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26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60</t>
        </r>
        <r>
          <rPr>
            <sz val="8"/>
            <rFont val="宋体"/>
            <family val="0"/>
          </rPr>
          <t>（垫足球一个</t>
        </r>
        <r>
          <rPr>
            <sz val="8"/>
            <rFont val="Times New Roman"/>
            <family val="1"/>
          </rPr>
          <t>60</t>
        </r>
        <r>
          <rPr>
            <sz val="8"/>
            <rFont val="宋体"/>
            <family val="0"/>
          </rPr>
          <t>）
垫付</t>
        </r>
        <r>
          <rPr>
            <sz val="8"/>
            <rFont val="Times New Roman"/>
            <family val="1"/>
          </rPr>
          <t>(</t>
        </r>
        <r>
          <rPr>
            <sz val="8"/>
            <rFont val="宋体"/>
            <family val="0"/>
          </rPr>
          <t>护腿板</t>
        </r>
        <r>
          <rPr>
            <sz val="8"/>
            <rFont val="Times New Roman"/>
            <family val="1"/>
          </rPr>
          <t>+</t>
        </r>
        <r>
          <rPr>
            <sz val="8"/>
            <rFont val="宋体"/>
            <family val="0"/>
          </rPr>
          <t>袜子</t>
        </r>
        <r>
          <rPr>
            <sz val="8"/>
            <rFont val="Times New Roman"/>
            <family val="1"/>
          </rPr>
          <t>+</t>
        </r>
        <r>
          <rPr>
            <sz val="8"/>
            <rFont val="宋体"/>
            <family val="0"/>
          </rPr>
          <t>马甲</t>
        </r>
        <r>
          <rPr>
            <sz val="8"/>
            <rFont val="Times New Roman"/>
            <family val="1"/>
          </rPr>
          <t>)+:420
2005-4-2:-150</t>
        </r>
        <r>
          <rPr>
            <sz val="8"/>
            <rFont val="宋体"/>
            <family val="0"/>
          </rPr>
          <t>（转联赛费用</t>
        </r>
        <r>
          <rPr>
            <sz val="8"/>
            <rFont val="Times New Roman"/>
            <family val="1"/>
          </rPr>
          <t>150</t>
        </r>
        <r>
          <rPr>
            <sz val="8"/>
            <rFont val="宋体"/>
            <family val="0"/>
          </rPr>
          <t xml:space="preserve">）
</t>
        </r>
        <r>
          <rPr>
            <sz val="8"/>
            <rFont val="Times New Roman"/>
            <family val="1"/>
          </rPr>
          <t>2005-10-7:+823(</t>
        </r>
        <r>
          <rPr>
            <sz val="8"/>
            <rFont val="宋体"/>
            <family val="0"/>
          </rPr>
          <t xml:space="preserve">队庆垫付）
</t>
        </r>
        <r>
          <rPr>
            <sz val="8"/>
            <rFont val="Times New Roman"/>
            <family val="1"/>
          </rPr>
          <t>2006-2-17:+280(</t>
        </r>
        <r>
          <rPr>
            <sz val="8"/>
            <rFont val="宋体"/>
            <family val="0"/>
          </rPr>
          <t>金顶居</t>
        </r>
        <r>
          <rPr>
            <sz val="8"/>
            <rFont val="Times New Roman"/>
            <family val="1"/>
          </rPr>
          <t>FB)
2006-2-25:+400(</t>
        </r>
        <r>
          <rPr>
            <sz val="8"/>
            <rFont val="宋体"/>
            <family val="0"/>
          </rPr>
          <t>老根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>垫付</t>
        </r>
        <r>
          <rPr>
            <sz val="8"/>
            <rFont val="Times New Roman"/>
            <family val="1"/>
          </rPr>
          <t>)
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3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17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400</t>
        </r>
        <r>
          <rPr>
            <sz val="8"/>
            <rFont val="宋体"/>
            <family val="0"/>
          </rPr>
          <t xml:space="preserve">（金顶居领取队服）
</t>
        </r>
        <r>
          <rPr>
            <sz val="8"/>
            <rFont val="Times New Roman"/>
            <family val="1"/>
          </rPr>
          <t>2006-4-15:+300(</t>
        </r>
        <r>
          <rPr>
            <sz val="8"/>
            <rFont val="宋体"/>
            <family val="0"/>
          </rPr>
          <t>垫付场地费</t>
        </r>
        <r>
          <rPr>
            <sz val="8"/>
            <rFont val="Times New Roman"/>
            <family val="1"/>
          </rPr>
          <t>)</t>
        </r>
      </text>
    </comment>
    <comment ref="C11" authorId="2">
      <text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日：＋</t>
        </r>
        <r>
          <rPr>
            <sz val="8"/>
            <rFont val="Times New Roman"/>
            <family val="1"/>
          </rPr>
          <t>200
5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19</t>
        </r>
        <r>
          <rPr>
            <sz val="8"/>
            <rFont val="宋体"/>
            <family val="0"/>
          </rPr>
          <t>日：＋</t>
        </r>
        <r>
          <rPr>
            <sz val="8"/>
            <rFont val="Times New Roman"/>
            <family val="1"/>
          </rPr>
          <t>200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7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17</t>
        </r>
        <r>
          <rPr>
            <sz val="8"/>
            <rFont val="宋体"/>
            <family val="0"/>
          </rPr>
          <t>日：＋</t>
        </r>
        <r>
          <rPr>
            <sz val="8"/>
            <rFont val="Times New Roman"/>
            <family val="1"/>
          </rPr>
          <t>55
2004-10-16:+100
2004-11-6:+300
2004-11-27:+100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160
2005-3-6:+200
2005-2-19:+188(</t>
        </r>
        <r>
          <rPr>
            <sz val="8"/>
            <rFont val="宋体"/>
            <family val="0"/>
          </rPr>
          <t>垫付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 xml:space="preserve">费用）
</t>
        </r>
        <r>
          <rPr>
            <sz val="8"/>
            <rFont val="Times New Roman"/>
            <family val="1"/>
          </rPr>
          <t>2005-4-2:+50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100
2005-7-16:+200
2005-8-27:+320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10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22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180</t>
        </r>
        <r>
          <rPr>
            <sz val="8"/>
            <rFont val="宋体"/>
            <family val="0"/>
          </rPr>
          <t>（垫付</t>
        </r>
        <r>
          <rPr>
            <sz val="8"/>
            <rFont val="Times New Roman"/>
            <family val="1"/>
          </rPr>
          <t>2005-10-15</t>
        </r>
        <r>
          <rPr>
            <sz val="8"/>
            <rFont val="宋体"/>
            <family val="0"/>
          </rPr>
          <t>的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 xml:space="preserve">费用）
</t>
        </r>
        <r>
          <rPr>
            <sz val="8"/>
            <rFont val="Times New Roman"/>
            <family val="1"/>
          </rPr>
          <t>2006-1-1:+200
2006-2-25:+600
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100</t>
        </r>
        <r>
          <rPr>
            <sz val="8"/>
            <rFont val="宋体"/>
            <family val="0"/>
          </rPr>
          <t>（老根人家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 xml:space="preserve">垫付）
</t>
        </r>
        <r>
          <rPr>
            <sz val="8"/>
            <rFont val="Times New Roman"/>
            <family val="1"/>
          </rPr>
          <t>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：</t>
        </r>
        <r>
          <rPr>
            <sz val="8"/>
            <rFont val="Times New Roman"/>
            <family val="1"/>
          </rPr>
          <t>-102(</t>
        </r>
        <r>
          <rPr>
            <sz val="8"/>
            <rFont val="宋体"/>
            <family val="0"/>
          </rPr>
          <t>垫付联赛保险费用</t>
        </r>
        <r>
          <rPr>
            <sz val="8"/>
            <rFont val="Times New Roman"/>
            <family val="1"/>
          </rPr>
          <t>)</t>
        </r>
      </text>
    </comment>
    <comment ref="C12" authorId="2">
      <text>
        <r>
          <rPr>
            <b/>
            <sz val="8"/>
            <rFont val="Times New Roman"/>
            <family val="1"/>
          </rPr>
          <t>2004-11-6:300
2005-4-2:+50
2005-7-16:+200
2005-9-24:+200
2006-2-25:+550</t>
        </r>
      </text>
    </comment>
    <comment ref="C13" authorId="2">
      <text>
        <r>
          <rPr>
            <sz val="8"/>
            <rFont val="Times New Roman"/>
            <family val="1"/>
          </rPr>
          <t>2004-7-15:+150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2004-8-14:+100
2004-12-4:+300
2005-2-26:+150
2005-3-26:+100
2005-4-2:+50
2005-7-24:+401</t>
        </r>
        <r>
          <rPr>
            <sz val="8"/>
            <rFont val="宋体"/>
            <family val="0"/>
          </rPr>
          <t>（代买给大肥儿子的礼物）</t>
        </r>
        <r>
          <rPr>
            <sz val="8"/>
            <rFont val="Times New Roman"/>
            <family val="1"/>
          </rPr>
          <t xml:space="preserve">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12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100
2006-1-1:+100
2006-2-25:+400</t>
        </r>
      </text>
    </comment>
    <comment ref="C14" authorId="2">
      <text>
        <r>
          <rPr>
            <b/>
            <sz val="8"/>
            <rFont val="Times New Roman"/>
            <family val="1"/>
          </rPr>
          <t>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8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8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100
2004-11-27:+100
2005-2-19:+100
2005-4-2:+150
2005-8-6:+200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19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200
2006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3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12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400</t>
        </r>
      </text>
    </comment>
    <comment ref="C15" authorId="2">
      <text>
        <r>
          <rPr>
            <b/>
            <sz val="8"/>
            <rFont val="Times New Roman"/>
            <family val="1"/>
          </rPr>
          <t>2004-6-12 +100
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8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21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150
2004-11-21:+100
2005-9-10:+100
2006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14</t>
        </r>
        <r>
          <rPr>
            <b/>
            <sz val="8"/>
            <rFont val="宋体"/>
            <family val="0"/>
          </rPr>
          <t>：</t>
        </r>
        <r>
          <rPr>
            <b/>
            <sz val="8"/>
            <rFont val="Times New Roman"/>
            <family val="1"/>
          </rPr>
          <t>+100</t>
        </r>
      </text>
    </comment>
    <comment ref="C16" authorId="2">
      <text>
        <r>
          <rPr>
            <b/>
            <sz val="8"/>
            <rFont val="Times New Roman"/>
            <family val="1"/>
          </rPr>
          <t>2004-7-31:+100
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8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21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50
2004-11-21:+100
2005-4-5:+50
2005-9-10:+300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12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200
2006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14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400</t>
        </r>
      </text>
    </comment>
    <comment ref="C17" authorId="2">
      <text>
        <r>
          <rPr>
            <b/>
            <sz val="8"/>
            <rFont val="Times New Roman"/>
            <family val="1"/>
          </rPr>
          <t>2004-7-31:+100
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8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21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50
2004-11-6:+200
2005-3-26:+200
2005-04-02:-150(</t>
        </r>
        <r>
          <rPr>
            <b/>
            <sz val="8"/>
            <rFont val="宋体"/>
            <family val="0"/>
          </rPr>
          <t>转到联赛费用</t>
        </r>
        <r>
          <rPr>
            <b/>
            <sz val="8"/>
            <rFont val="Times New Roman"/>
            <family val="1"/>
          </rPr>
          <t>150</t>
        </r>
        <r>
          <rPr>
            <b/>
            <sz val="8"/>
            <rFont val="宋体"/>
            <family val="0"/>
          </rPr>
          <t xml:space="preserve">）
</t>
        </r>
        <r>
          <rPr>
            <b/>
            <sz val="8"/>
            <rFont val="Times New Roman"/>
            <family val="1"/>
          </rPr>
          <t>2005-10-29:+200
2006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14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200
2006-2-25:+400</t>
        </r>
      </text>
    </comment>
    <comment ref="C18" authorId="2">
      <text>
        <r>
          <rPr>
            <b/>
            <sz val="8"/>
            <rFont val="Times New Roman"/>
            <family val="1"/>
          </rPr>
          <t>2005-1-22:+100
2005-4-2:+50</t>
        </r>
      </text>
    </comment>
    <comment ref="C19" authorId="2">
      <text>
        <r>
          <rPr>
            <sz val="8"/>
            <rFont val="Times New Roman"/>
            <family val="1"/>
          </rPr>
          <t>5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30</t>
        </r>
        <r>
          <rPr>
            <sz val="8"/>
            <rFont val="宋体"/>
            <family val="0"/>
          </rPr>
          <t>日</t>
        </r>
        <r>
          <rPr>
            <sz val="8"/>
            <rFont val="Times New Roman"/>
            <family val="1"/>
          </rPr>
          <t xml:space="preserve"> 100
7</t>
        </r>
        <r>
          <rPr>
            <sz val="8"/>
            <rFont val="宋体"/>
            <family val="0"/>
          </rPr>
          <t>月</t>
        </r>
        <r>
          <rPr>
            <sz val="8"/>
            <rFont val="Times New Roman"/>
            <family val="1"/>
          </rPr>
          <t>17</t>
        </r>
        <r>
          <rPr>
            <sz val="8"/>
            <rFont val="宋体"/>
            <family val="0"/>
          </rPr>
          <t>日</t>
        </r>
        <r>
          <rPr>
            <sz val="8"/>
            <rFont val="Times New Roman"/>
            <family val="1"/>
          </rPr>
          <t xml:space="preserve"> 10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2004-7-31:+100
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50
2004-11-6:+100
2005-1-1:+12(</t>
        </r>
        <r>
          <rPr>
            <sz val="8"/>
            <rFont val="宋体"/>
            <family val="0"/>
          </rPr>
          <t>水</t>
        </r>
        <r>
          <rPr>
            <sz val="8"/>
            <rFont val="Times New Roman"/>
            <family val="1"/>
          </rPr>
          <t>)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16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2005-2-26:+300
2005-4-2:+50
2005-8-13:+300
2005-8-27:+200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10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7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77
2006-1-1:+300
2006-2-25:+500
2006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216</t>
        </r>
        <r>
          <rPr>
            <sz val="8"/>
            <rFont val="宋体"/>
            <family val="0"/>
          </rPr>
          <t>（老根人家</t>
        </r>
        <r>
          <rPr>
            <sz val="8"/>
            <rFont val="Times New Roman"/>
            <family val="1"/>
          </rPr>
          <t>FB</t>
        </r>
        <r>
          <rPr>
            <sz val="8"/>
            <rFont val="宋体"/>
            <family val="0"/>
          </rPr>
          <t>垫付）</t>
        </r>
      </text>
    </comment>
    <comment ref="C20" authorId="2">
      <text>
        <r>
          <rPr>
            <b/>
            <sz val="8"/>
            <rFont val="Times New Roman"/>
            <family val="1"/>
          </rPr>
          <t>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6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19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100
2004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7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10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165
2004-10-30:+200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16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500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2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15:+112(</t>
        </r>
        <r>
          <rPr>
            <b/>
            <sz val="8"/>
            <rFont val="宋体"/>
            <family val="0"/>
          </rPr>
          <t xml:space="preserve">两张纪念照片钱）
</t>
        </r>
        <r>
          <rPr>
            <b/>
            <sz val="8"/>
            <rFont val="Times New Roman"/>
            <family val="1"/>
          </rPr>
          <t>2005-4-2:+50
2005-8-27:+400
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10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7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50</t>
        </r>
        <r>
          <rPr>
            <b/>
            <sz val="8"/>
            <rFont val="宋体"/>
            <family val="0"/>
          </rPr>
          <t xml:space="preserve">（队庆垫付背景画）
</t>
        </r>
        <r>
          <rPr>
            <b/>
            <sz val="8"/>
            <rFont val="Times New Roman"/>
            <family val="1"/>
          </rPr>
          <t>2005-10-18:+150</t>
        </r>
        <r>
          <rPr>
            <b/>
            <sz val="8"/>
            <rFont val="宋体"/>
            <family val="0"/>
          </rPr>
          <t>（垫付</t>
        </r>
        <r>
          <rPr>
            <b/>
            <sz val="8"/>
            <rFont val="Times New Roman"/>
            <family val="1"/>
          </rPr>
          <t>150</t>
        </r>
        <r>
          <rPr>
            <b/>
            <sz val="8"/>
            <rFont val="宋体"/>
            <family val="0"/>
          </rPr>
          <t xml:space="preserve">体育公园比赛）
</t>
        </r>
        <r>
          <rPr>
            <b/>
            <sz val="8"/>
            <rFont val="Times New Roman"/>
            <family val="1"/>
          </rPr>
          <t>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11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26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50</t>
        </r>
        <r>
          <rPr>
            <b/>
            <sz val="8"/>
            <rFont val="宋体"/>
            <family val="0"/>
          </rPr>
          <t>（照片印刷</t>
        </r>
        <r>
          <rPr>
            <b/>
            <sz val="8"/>
            <rFont val="Times New Roman"/>
            <family val="1"/>
          </rPr>
          <t>30</t>
        </r>
        <r>
          <rPr>
            <b/>
            <sz val="8"/>
            <rFont val="宋体"/>
            <family val="0"/>
          </rPr>
          <t>＋比赛用水</t>
        </r>
        <r>
          <rPr>
            <b/>
            <sz val="8"/>
            <rFont val="Times New Roman"/>
            <family val="1"/>
          </rPr>
          <t>20</t>
        </r>
        <r>
          <rPr>
            <b/>
            <sz val="8"/>
            <rFont val="宋体"/>
            <family val="0"/>
          </rPr>
          <t xml:space="preserve">）
</t>
        </r>
        <r>
          <rPr>
            <b/>
            <sz val="8"/>
            <rFont val="Times New Roman"/>
            <family val="1"/>
          </rPr>
          <t>2005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12</t>
        </r>
        <r>
          <rPr>
            <b/>
            <sz val="8"/>
            <rFont val="宋体"/>
            <family val="0"/>
          </rPr>
          <t>－</t>
        </r>
        <r>
          <rPr>
            <b/>
            <sz val="8"/>
            <rFont val="Times New Roman"/>
            <family val="1"/>
          </rPr>
          <t>11</t>
        </r>
        <r>
          <rPr>
            <b/>
            <sz val="8"/>
            <rFont val="宋体"/>
            <family val="0"/>
          </rPr>
          <t>：＋</t>
        </r>
        <r>
          <rPr>
            <b/>
            <sz val="8"/>
            <rFont val="Times New Roman"/>
            <family val="1"/>
          </rPr>
          <t>200
2006-3-5:+400
2006-3-12:+30(</t>
        </r>
        <r>
          <rPr>
            <b/>
            <sz val="8"/>
            <rFont val="宋体"/>
            <family val="0"/>
          </rPr>
          <t>旅游者结婚礼物</t>
        </r>
        <r>
          <rPr>
            <b/>
            <sz val="8"/>
            <rFont val="Times New Roman"/>
            <family val="1"/>
          </rPr>
          <t>)
2006-3-25:+80(</t>
        </r>
        <r>
          <rPr>
            <b/>
            <sz val="8"/>
            <rFont val="宋体"/>
            <family val="0"/>
          </rPr>
          <t>肥牛交</t>
        </r>
        <r>
          <rPr>
            <b/>
            <sz val="8"/>
            <rFont val="Times New Roman"/>
            <family val="1"/>
          </rPr>
          <t>)</t>
        </r>
      </text>
    </comment>
    <comment ref="C21" authorId="2">
      <text>
        <r>
          <rPr>
            <sz val="8"/>
            <rFont val="Times New Roman"/>
            <family val="1"/>
          </rPr>
          <t>2004-6-12 +200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8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2004-12-4:+500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16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2005-3-6:+400
2005-4-2:+50
2005-7-9:+200
2005-10-29:+100</t>
        </r>
      </text>
    </comment>
    <comment ref="C22" authorId="2">
      <text>
        <r>
          <rPr>
            <sz val="8"/>
            <rFont val="Times New Roman"/>
            <family val="1"/>
          </rPr>
          <t>2004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6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19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</t>
        </r>
        <r>
          <rPr>
            <sz val="8"/>
            <rFont val="宋体"/>
            <family val="0"/>
          </rPr>
          <t xml:space="preserve">
</t>
        </r>
        <r>
          <rPr>
            <sz val="8"/>
            <rFont val="Times New Roman"/>
            <family val="1"/>
          </rPr>
          <t>2004-11-6:+300
2005-4-2:+150
2005-7-9:+200
2005-8-27:+300
2005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10</t>
        </r>
        <r>
          <rPr>
            <sz val="8"/>
            <rFont val="宋体"/>
            <family val="0"/>
          </rPr>
          <t>－</t>
        </r>
        <r>
          <rPr>
            <sz val="8"/>
            <rFont val="Times New Roman"/>
            <family val="1"/>
          </rPr>
          <t>22</t>
        </r>
        <r>
          <rPr>
            <sz val="8"/>
            <rFont val="宋体"/>
            <family val="0"/>
          </rPr>
          <t>：＋</t>
        </r>
        <r>
          <rPr>
            <sz val="8"/>
            <rFont val="Times New Roman"/>
            <family val="1"/>
          </rPr>
          <t>200
2006-1-7:+500
2006-2-25:+400</t>
        </r>
      </text>
    </comment>
    <comment ref="C23" authorId="2">
      <text>
        <r>
          <rPr>
            <b/>
            <sz val="8"/>
            <rFont val="Times New Roman"/>
            <family val="1"/>
          </rPr>
          <t>2004-11-6:+200
2005-2-26:+200</t>
        </r>
      </text>
    </comment>
    <comment ref="C24" authorId="1">
      <text>
        <r>
          <rPr>
            <b/>
            <sz val="9"/>
            <rFont val="宋体"/>
            <family val="0"/>
          </rPr>
          <t>注：第二次联赛时交的费用在联赛表里体现</t>
        </r>
        <r>
          <rPr>
            <b/>
            <sz val="9"/>
            <rFont val="Times New Roman"/>
            <family val="1"/>
          </rPr>
          <t xml:space="preserve">
2006-2-25:+300</t>
        </r>
        <r>
          <rPr>
            <sz val="9"/>
            <rFont val="宋体"/>
            <family val="0"/>
          </rPr>
          <t xml:space="preserve">
</t>
        </r>
      </text>
    </comment>
    <comment ref="C26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离队2005－7－10：＋200</t>
        </r>
      </text>
    </comment>
    <comment ref="C27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2005-7-3:交清队费163元退队</t>
        </r>
      </text>
    </comment>
    <comment ref="C28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从联赛开始觉的费用
2006－3－17：＋500</t>
        </r>
      </text>
    </comment>
    <comment ref="C30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2005-4-2:+50
2005-7-9:+100
2005－8－27：＋100
2006-1-7:+200
2006-2-25:＋400
2006－3－12：＋130（旅游者结婚礼物）
2006－4－15：＋10（垫付水费）</t>
        </r>
      </text>
    </comment>
    <comment ref="C31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2005-9-17:+200
2005－11－12：＋100
2005－12－1：＋200
2006-2-12:+80(伶仃结婚鞭炮)
2006-2-25:＋400
</t>
        </r>
      </text>
    </comment>
    <comment ref="C3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2005－7－24：＋100
2005-9-3:+100
2005-10-22:+100
2005－12－1：＋82（买袜子和哨子垫付）
2006-2-25:＋300</t>
        </r>
      </text>
    </comment>
    <comment ref="C33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2005－8－27：＋100
2006－3－17：＋400</t>
        </r>
      </text>
    </comment>
    <comment ref="C34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2005－8－27：＋100</t>
        </r>
      </text>
    </comment>
    <comment ref="C35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2005－11－26：＋150</t>
        </r>
      </text>
    </comment>
    <comment ref="C36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2005－10－29：＋200
2006-3-5:+400
2006-3-18:+40(代买水)</t>
        </r>
      </text>
    </comment>
    <comment ref="C38" authorId="1">
      <text>
        <r>
          <rPr>
            <b/>
            <sz val="9"/>
            <rFont val="Times New Roman"/>
            <family val="1"/>
          </rPr>
          <t>2006-2-25:</t>
        </r>
        <r>
          <rPr>
            <b/>
            <sz val="9"/>
            <rFont val="宋体"/>
            <family val="0"/>
          </rPr>
          <t>＋</t>
        </r>
        <r>
          <rPr>
            <b/>
            <sz val="9"/>
            <rFont val="Times New Roman"/>
            <family val="1"/>
          </rPr>
          <t>300</t>
        </r>
      </text>
    </comment>
    <comment ref="C40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2006－1－14：＋200
2006-3-5:+400
2006－4－22：＋93（FB垫付）</t>
        </r>
      </text>
    </comment>
    <comment ref="M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赛后FB聚餐：豆，伶仃，王壬，INK911,贝乐，晓辉，国庆</t>
        </r>
      </text>
    </comment>
    <comment ref="N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比赛：250
足球一个：60</t>
        </r>
      </text>
    </comment>
    <comment ref="O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306/15=20.4</t>
        </r>
      </text>
    </comment>
    <comment ref="P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两非会员交费各12元。
218－24＝194
194/14=13.8</t>
        </r>
      </text>
    </comment>
    <comment ref="Q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训练15人:181/15=12
FB17人:573/17=34</t>
        </r>
      </text>
    </comment>
    <comment ref="R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活动费用:221/22=10
药品费(正式会员扣):44/20=2</t>
        </r>
      </text>
    </comment>
    <comment ref="S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王壬垫付(护腿板+袜子+马甲):420
伶仃垫付(护腿板+袜子+马甲):10
</t>
        </r>
      </text>
    </comment>
    <comment ref="T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守门元手套：180/20(正式球员)＝9
训练：310/21=15
FB:275/11=25</t>
        </r>
      </text>
    </comment>
    <comment ref="U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晓辉手门员服装报销：225
225/20=12(扣正式队员）</t>
        </r>
      </text>
    </comment>
    <comment ref="W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联赛结束后总费用剩余：－872.6元</t>
        </r>
      </text>
    </comment>
    <comment ref="X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场地＋水：218元（共12人） 218/12=18元
FB:5人（wangren/豆/国庆/伶仃/三少）140元  140/5=28元</t>
        </r>
      </text>
    </comment>
    <comment ref="Y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联赛第二阶段押金800元，后返回435元，实际花费：800－435＝365元（国庆垫付）
共23人</t>
        </r>
      </text>
    </comment>
    <comment ref="Z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中午FB:350/13人＝27
晚饭FB:125/6人＝21</t>
        </r>
      </text>
    </comment>
    <comment ref="AA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2005－7－10：金盛园
裁判组赛后FB:WANGREN、国庆、伶仃、倍乐、鱼三少及家属等
消费：196元
196/5=39元 </t>
        </r>
      </text>
    </comment>
    <comment ref="AB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场地＋水：209/20 人均10.5元
FB:506/14人 人均36元</t>
        </r>
      </text>
    </comment>
    <comment ref="AC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金盛园FB：肥牛，王壬，国庆，晓辉，伶仃，gisser，三少共7人 154/7=22元/人</t>
        </r>
      </text>
    </comment>
    <comment ref="AD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队里给大肥儿子满月买的礼物共花费401元，算全体队友费用。共22人＝401/22=18.5元</t>
        </r>
      </text>
    </comment>
    <comment ref="AE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比赛＋水：279元
279/12=23.5yuan/ren
赛后FB=113元
113/6=19yuan/ren</t>
        </r>
      </text>
    </comment>
    <comment ref="AF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FB:115/7＝17元/ren
比赛：214/14=16/ren</t>
        </r>
      </text>
    </comment>
    <comment ref="AG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240/16=15yuan/ren</t>
        </r>
      </text>
    </comment>
    <comment ref="AH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209/14=15元/人</t>
        </r>
      </text>
    </comment>
    <comment ref="AI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场地＋水：218/13=17yuan/ren
FB:100/5=20yuan/ren(wangre,国庆，阿非，豆，三少)</t>
        </r>
      </text>
    </comment>
    <comment ref="AJ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210/9=23</t>
        </r>
      </text>
    </comment>
    <comment ref="AK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210/14=</t>
        </r>
      </text>
    </comment>
    <comment ref="AL42" authorId="0">
      <text>
        <r>
          <rPr>
            <b/>
            <sz val="9"/>
            <rFont val="宋体"/>
            <family val="0"/>
          </rPr>
          <t>yuhh:</t>
        </r>
        <r>
          <rPr>
            <sz val="9"/>
            <rFont val="宋体"/>
            <family val="0"/>
          </rPr>
          <t xml:space="preserve">
场地＋水：212/15=14
FB:335/11＝31</t>
        </r>
      </text>
    </comment>
    <comment ref="AM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场地＋水：219/13=17
FB:175/7=25
冷锅鱼：除去券后每人25元：共175：国庆、豆、大肥、gisser、小安、鱼三少、911</t>
        </r>
      </text>
    </comment>
    <comment ref="AN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</t>
        </r>
        <r>
          <rPr>
            <sz val="10"/>
            <rFont val="宋体"/>
            <family val="0"/>
          </rPr>
          <t>场地＋水＝509元
共20人参与 509/20=25yuan/ren
队庆晚会共花费1491（不包括FB:1383元，此花费从裁判基金出）
共23人参与，就chichi没参加
1491/23=65yuan/ren</t>
        </r>
      </text>
    </comment>
    <comment ref="AO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34/14=2.5元/人</t>
        </r>
      </text>
    </comment>
    <comment ref="AP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周三和龙泽球队一起在体育公园，对战华清家园队，我队共去：911，王壬，国庆，小安，gisser，伶仃，鱼三少、晓辉共8人，付150元（豆垫付） 150/8=19元/人</t>
        </r>
      </text>
    </comment>
    <comment ref="AQ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180元是2005－10－15的FB费用共有大肥，伶仃，贝乐，豆，王壬，911共6人，30元/人(贝乐垫付)
260元是场地加水费用
260/16ren=16.5元/人</t>
        </r>
      </text>
    </comment>
    <comment ref="AR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比赛场地＋水＝210元
共14人 210/14=15元/人
工作信息交流会议FB=397元（wangren,国庆，晓辉，贝乐，大肥，911，豆，伶仃，gisser，建军，军刀，旅游者，雨田，巴拉客，holley，鱼三少，共16人  397/16=25元/人</t>
        </r>
      </text>
    </comment>
    <comment ref="AS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场地＋水＝210共16人
人均13元
送gisser搬新家礼物共226元，全体队友承担
22人，人均10元</t>
        </r>
      </text>
    </comment>
    <comment ref="AT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场地＋水＝153
比赛到场人数15人，人均10元
FB=215（老根人家，既赛前准备会）
到场人数
wangren，国庆，晓辉，贝乐，大肥，豆，小虫，建军，老唐，李聪，gisser,三少共12人，人均18元</t>
        </r>
      </text>
    </comment>
    <comment ref="AU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场地＋水＝153
到场15人，人均10元
FB=190
赛后FB(饺子城):王壬，贝乐，小虫，阿非，大肥，三少，李聪，chichi,gisser，伶仃共10人，人均19元</t>
        </r>
      </text>
    </comment>
    <comment ref="AV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场地＋水＝148
到场17人，人均9元</t>
        </r>
      </text>
    </comment>
    <comment ref="AW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农学院训练共10人花费120。人均12元</t>
        </r>
      </text>
    </comment>
    <comment ref="AX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回龙观中学训练共花费190，共16人，人均12
FB:(金顶居)贝乐，大肥，国庆，gisser，豆，三少共花费302元
人均50元</t>
        </r>
      </text>
    </comment>
    <comment ref="AY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中学比赛共花费215，共14人，人均：15元</t>
        </r>
      </text>
    </comment>
    <comment ref="AZ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场地＋水：250＋15＝265，到场人数12人，人均22元
FB(鸿志福)：252元
共：wangren,贝乐，豆，911，三少，李翀共6人,人均42元</t>
        </r>
      </text>
    </comment>
    <comment ref="BA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比赛共花费320（场地250＋裁判50＋水20）
共16人参与，人均20
FB共花费483元
元旦FB(饺子城)：
wangren,国庆，911,倍乐，豆，伶仃，gisser，建军，李翀，三少共10人
（晓辉后来的不算）
共消费483元，人均48.3</t>
        </r>
      </text>
    </comment>
    <comment ref="BB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比赛费用320元，共14人
人均：</t>
        </r>
      </text>
    </comment>
    <comment ref="BC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共到17人，人均15.5元</t>
        </r>
      </text>
    </comment>
    <comment ref="BD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共18人到场，人均270/18=15元</t>
        </r>
      </text>
    </comment>
    <comment ref="BE42" authorId="0">
      <text>
        <r>
          <rPr>
            <b/>
            <sz val="8"/>
            <rFont val="宋体"/>
            <family val="0"/>
          </rPr>
          <t>yuhh:</t>
        </r>
        <r>
          <rPr>
            <sz val="8"/>
            <rFont val="宋体"/>
            <family val="0"/>
          </rPr>
          <t xml:space="preserve">
总花费：265。
总人数：13人
人均：20.4元/人</t>
        </r>
      </text>
    </comment>
    <comment ref="BF42" authorId="1">
      <text>
        <r>
          <rPr>
            <b/>
            <sz val="9"/>
            <rFont val="宋体"/>
            <family val="0"/>
          </rPr>
          <t>伶仃结婚</t>
        </r>
        <r>
          <rPr>
            <b/>
            <sz val="9"/>
            <rFont val="Times New Roman"/>
            <family val="1"/>
          </rPr>
          <t>:</t>
        </r>
        <r>
          <rPr>
            <b/>
            <sz val="9"/>
            <rFont val="宋体"/>
            <family val="0"/>
          </rPr>
          <t>国庆做了张墙面画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花费</t>
        </r>
        <r>
          <rPr>
            <b/>
            <sz val="9"/>
            <rFont val="Times New Roman"/>
            <family val="1"/>
          </rPr>
          <t>160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宋体"/>
            <family val="0"/>
          </rPr>
          <t>国庆垫付</t>
        </r>
        <r>
          <rPr>
            <b/>
            <sz val="9"/>
            <rFont val="Times New Roman"/>
            <family val="1"/>
          </rPr>
          <t>),</t>
        </r>
        <r>
          <rPr>
            <b/>
            <sz val="9"/>
            <rFont val="宋体"/>
            <family val="0"/>
          </rPr>
          <t>军刀买了鞭炮花费</t>
        </r>
        <r>
          <rPr>
            <b/>
            <sz val="9"/>
            <rFont val="Times New Roman"/>
            <family val="1"/>
          </rPr>
          <t>80(</t>
        </r>
        <r>
          <rPr>
            <b/>
            <sz val="9"/>
            <rFont val="宋体"/>
            <family val="0"/>
          </rPr>
          <t>军刀垫付</t>
        </r>
        <r>
          <rPr>
            <b/>
            <sz val="9"/>
            <rFont val="Times New Roman"/>
            <family val="1"/>
          </rPr>
          <t xml:space="preserve">)
</t>
        </r>
        <r>
          <rPr>
            <b/>
            <sz val="9"/>
            <rFont val="宋体"/>
            <family val="0"/>
          </rPr>
          <t>共计</t>
        </r>
        <r>
          <rPr>
            <b/>
            <sz val="9"/>
            <rFont val="Times New Roman"/>
            <family val="1"/>
          </rPr>
          <t>240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全队人员平摊</t>
        </r>
        <r>
          <rPr>
            <b/>
            <sz val="9"/>
            <rFont val="Times New Roman"/>
            <family val="1"/>
          </rPr>
          <t>240/26=9.2</t>
        </r>
        <r>
          <rPr>
            <b/>
            <sz val="9"/>
            <rFont val="宋体"/>
            <family val="0"/>
          </rPr>
          <t>元</t>
        </r>
      </text>
    </comment>
    <comment ref="BG42" authorId="1">
      <text>
        <r>
          <rPr>
            <b/>
            <sz val="9"/>
            <rFont val="宋体"/>
            <family val="0"/>
          </rPr>
          <t>比赛费用</t>
        </r>
        <r>
          <rPr>
            <b/>
            <sz val="9"/>
            <rFont val="Times New Roman"/>
            <family val="1"/>
          </rPr>
          <t>:324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 xml:space="preserve">, </t>
        </r>
        <r>
          <rPr>
            <b/>
            <sz val="9"/>
            <rFont val="宋体"/>
            <family val="0"/>
          </rPr>
          <t>人均</t>
        </r>
        <r>
          <rPr>
            <b/>
            <sz val="9"/>
            <rFont val="Times New Roman"/>
            <family val="1"/>
          </rPr>
          <t>324/18=18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>/</t>
        </r>
        <r>
          <rPr>
            <b/>
            <sz val="9"/>
            <rFont val="宋体"/>
            <family val="0"/>
          </rPr>
          <t xml:space="preserve">人
</t>
        </r>
        <r>
          <rPr>
            <b/>
            <sz val="9"/>
            <rFont val="Times New Roman"/>
            <family val="1"/>
          </rPr>
          <t>FB_1(</t>
        </r>
        <r>
          <rPr>
            <b/>
            <sz val="9"/>
            <rFont val="宋体"/>
            <family val="0"/>
          </rPr>
          <t>九头鸟</t>
        </r>
        <r>
          <rPr>
            <b/>
            <sz val="9"/>
            <rFont val="Times New Roman"/>
            <family val="1"/>
          </rPr>
          <t>):647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人均</t>
        </r>
        <r>
          <rPr>
            <b/>
            <sz val="9"/>
            <rFont val="Times New Roman"/>
            <family val="1"/>
          </rPr>
          <t>647/16=40.5</t>
        </r>
        <r>
          <rPr>
            <b/>
            <sz val="9"/>
            <rFont val="宋体"/>
            <family val="0"/>
          </rPr>
          <t>元
参与人员</t>
        </r>
        <r>
          <rPr>
            <b/>
            <sz val="9"/>
            <rFont val="Times New Roman"/>
            <family val="1"/>
          </rPr>
          <t>:WANGREN</t>
        </r>
        <r>
          <rPr>
            <b/>
            <sz val="9"/>
            <rFont val="宋体"/>
            <family val="0"/>
          </rPr>
          <t>，大肥，阿非，</t>
        </r>
        <r>
          <rPr>
            <b/>
            <sz val="9"/>
            <rFont val="Times New Roman"/>
            <family val="1"/>
          </rPr>
          <t>911</t>
        </r>
        <r>
          <rPr>
            <b/>
            <sz val="9"/>
            <rFont val="宋体"/>
            <family val="0"/>
          </rPr>
          <t>，高松，豆，建军，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 xml:space="preserve">，小威，军刀，小纪，李聪，小刘，倍乐，小安，国庆
</t>
        </r>
        <r>
          <rPr>
            <b/>
            <sz val="9"/>
            <rFont val="Times New Roman"/>
            <family val="1"/>
          </rPr>
          <t>FB_2(</t>
        </r>
        <r>
          <rPr>
            <b/>
            <sz val="9"/>
            <rFont val="宋体"/>
            <family val="0"/>
          </rPr>
          <t>金顶居</t>
        </r>
        <r>
          <rPr>
            <b/>
            <sz val="9"/>
            <rFont val="Times New Roman"/>
            <family val="1"/>
          </rPr>
          <t>):280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人均</t>
        </r>
        <r>
          <rPr>
            <b/>
            <sz val="9"/>
            <rFont val="Times New Roman"/>
            <family val="1"/>
          </rPr>
          <t>280/7=40</t>
        </r>
        <r>
          <rPr>
            <b/>
            <sz val="9"/>
            <rFont val="宋体"/>
            <family val="0"/>
          </rPr>
          <t>元
参与人员</t>
        </r>
        <r>
          <rPr>
            <b/>
            <sz val="9"/>
            <rFont val="Times New Roman"/>
            <family val="1"/>
          </rPr>
          <t>:</t>
        </r>
        <r>
          <rPr>
            <b/>
            <sz val="9"/>
            <rFont val="宋体"/>
            <family val="0"/>
          </rPr>
          <t>国庆</t>
        </r>
        <r>
          <rPr>
            <b/>
            <sz val="9"/>
            <rFont val="Times New Roman"/>
            <family val="1"/>
          </rPr>
          <t>,WANGREN,</t>
        </r>
        <r>
          <rPr>
            <b/>
            <sz val="9"/>
            <rFont val="宋体"/>
            <family val="0"/>
          </rPr>
          <t>大肥</t>
        </r>
        <r>
          <rPr>
            <b/>
            <sz val="9"/>
            <rFont val="Times New Roman"/>
            <family val="1"/>
          </rPr>
          <t>,911,</t>
        </r>
        <r>
          <rPr>
            <b/>
            <sz val="9"/>
            <rFont val="宋体"/>
            <family val="0"/>
          </rPr>
          <t>李聪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倍乐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军刀</t>
        </r>
        <r>
          <rPr>
            <b/>
            <sz val="9"/>
            <rFont val="Times New Roman"/>
            <family val="1"/>
          </rPr>
          <t xml:space="preserve">
</t>
        </r>
      </text>
    </comment>
    <comment ref="BH42" authorId="1">
      <text>
        <r>
          <rPr>
            <b/>
            <sz val="9"/>
            <rFont val="宋体"/>
            <family val="0"/>
          </rPr>
          <t>场地＋水：</t>
        </r>
        <r>
          <rPr>
            <b/>
            <sz val="9"/>
            <rFont val="Times New Roman"/>
            <family val="1"/>
          </rPr>
          <t xml:space="preserve">270
</t>
        </r>
        <r>
          <rPr>
            <b/>
            <sz val="9"/>
            <rFont val="宋体"/>
            <family val="0"/>
          </rPr>
          <t>共到人</t>
        </r>
        <r>
          <rPr>
            <b/>
            <sz val="9"/>
            <rFont val="Times New Roman"/>
            <family val="1"/>
          </rPr>
          <t>17</t>
        </r>
        <r>
          <rPr>
            <b/>
            <sz val="9"/>
            <rFont val="宋体"/>
            <family val="0"/>
          </rPr>
          <t>人，人均：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宋体"/>
            <family val="0"/>
          </rPr>
          <t>元
老根</t>
        </r>
        <r>
          <rPr>
            <b/>
            <sz val="9"/>
            <rFont val="Times New Roman"/>
            <family val="1"/>
          </rPr>
          <t>FB:</t>
        </r>
        <r>
          <rPr>
            <b/>
            <sz val="9"/>
            <rFont val="宋体"/>
            <family val="0"/>
          </rPr>
          <t>共到人</t>
        </r>
        <r>
          <rPr>
            <b/>
            <sz val="9"/>
            <rFont val="Times New Roman"/>
            <family val="1"/>
          </rPr>
          <t>10</t>
        </r>
        <r>
          <rPr>
            <b/>
            <sz val="9"/>
            <rFont val="宋体"/>
            <family val="0"/>
          </rPr>
          <t xml:space="preserve">个
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国庆，军刀，倍乐，豆，三少，建军，</t>
        </r>
        <r>
          <rPr>
            <b/>
            <sz val="9"/>
            <rFont val="Times New Roman"/>
            <family val="1"/>
          </rPr>
          <t>GISSER,</t>
        </r>
        <r>
          <rPr>
            <b/>
            <sz val="9"/>
            <rFont val="宋体"/>
            <family val="0"/>
          </rPr>
          <t>李聪，小纪，共花费</t>
        </r>
        <r>
          <rPr>
            <b/>
            <sz val="9"/>
            <rFont val="Times New Roman"/>
            <family val="1"/>
          </rPr>
          <t>400</t>
        </r>
        <r>
          <rPr>
            <b/>
            <sz val="9"/>
            <rFont val="宋体"/>
            <family val="0"/>
          </rPr>
          <t>元（</t>
        </r>
        <r>
          <rPr>
            <b/>
            <sz val="9"/>
            <rFont val="Times New Roman"/>
            <family val="1"/>
          </rPr>
          <t>wangren</t>
        </r>
        <r>
          <rPr>
            <b/>
            <sz val="9"/>
            <rFont val="宋体"/>
            <family val="0"/>
          </rPr>
          <t>垫付，算入其队费）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人均</t>
        </r>
        <r>
          <rPr>
            <b/>
            <sz val="9"/>
            <rFont val="Times New Roman"/>
            <family val="1"/>
          </rPr>
          <t>40</t>
        </r>
        <r>
          <rPr>
            <b/>
            <sz val="9"/>
            <rFont val="宋体"/>
            <family val="0"/>
          </rPr>
          <t>元整</t>
        </r>
      </text>
    </comment>
    <comment ref="BI42" authorId="1">
      <text>
        <r>
          <rPr>
            <b/>
            <sz val="9"/>
            <rFont val="宋体"/>
            <family val="0"/>
          </rPr>
          <t>场地＋水：</t>
        </r>
        <r>
          <rPr>
            <b/>
            <sz val="9"/>
            <rFont val="Times New Roman"/>
            <family val="1"/>
          </rPr>
          <t>274</t>
        </r>
        <r>
          <rPr>
            <b/>
            <sz val="9"/>
            <rFont val="宋体"/>
            <family val="0"/>
          </rPr>
          <t>。
共到场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人。人均</t>
        </r>
        <r>
          <rPr>
            <b/>
            <sz val="9"/>
            <rFont val="Times New Roman"/>
            <family val="1"/>
          </rPr>
          <t>18.3</t>
        </r>
        <r>
          <rPr>
            <b/>
            <sz val="9"/>
            <rFont val="宋体"/>
            <family val="0"/>
          </rPr>
          <t>元</t>
        </r>
      </text>
    </comment>
    <comment ref="BJ42" authorId="1">
      <text>
        <r>
          <rPr>
            <b/>
            <sz val="9"/>
            <rFont val="宋体"/>
            <family val="0"/>
          </rPr>
          <t>场地＋水＝</t>
        </r>
        <r>
          <rPr>
            <b/>
            <sz val="9"/>
            <rFont val="Times New Roman"/>
            <family val="1"/>
          </rPr>
          <t>324</t>
        </r>
        <r>
          <rPr>
            <b/>
            <sz val="9"/>
            <rFont val="宋体"/>
            <family val="0"/>
          </rPr>
          <t>，
到场人员</t>
        </r>
        <r>
          <rPr>
            <b/>
            <sz val="9"/>
            <rFont val="Times New Roman"/>
            <family val="1"/>
          </rPr>
          <t>17</t>
        </r>
        <r>
          <rPr>
            <b/>
            <sz val="9"/>
            <rFont val="宋体"/>
            <family val="0"/>
          </rPr>
          <t>人，
人均</t>
        </r>
        <r>
          <rPr>
            <b/>
            <sz val="9"/>
            <rFont val="Times New Roman"/>
            <family val="1"/>
          </rPr>
          <t>19</t>
        </r>
        <r>
          <rPr>
            <b/>
            <sz val="9"/>
            <rFont val="宋体"/>
            <family val="0"/>
          </rPr>
          <t xml:space="preserve">元
</t>
        </r>
      </text>
    </comment>
    <comment ref="BK42" authorId="1">
      <text>
        <r>
          <rPr>
            <sz val="9"/>
            <rFont val="宋体"/>
            <family val="0"/>
          </rPr>
          <t xml:space="preserve">
队里制作礼品给旅游者，共花费160元，阿非垫付130元，豆垫付30元,算入他们的队费里，参加旅游者婚礼 共18人，人均花费：160/18</t>
        </r>
      </text>
    </comment>
    <comment ref="C41" authorId="1">
      <text>
        <r>
          <rPr>
            <b/>
            <sz val="9"/>
            <rFont val="Times New Roman"/>
            <family val="1"/>
          </rPr>
          <t>2006</t>
        </r>
        <r>
          <rPr>
            <b/>
            <sz val="9"/>
            <rFont val="宋体"/>
            <family val="0"/>
          </rPr>
          <t>－</t>
        </r>
        <r>
          <rPr>
            <b/>
            <sz val="9"/>
            <rFont val="Times New Roman"/>
            <family val="1"/>
          </rPr>
          <t>4</t>
        </r>
        <r>
          <rPr>
            <b/>
            <sz val="9"/>
            <rFont val="宋体"/>
            <family val="0"/>
          </rPr>
          <t>－</t>
        </r>
        <r>
          <rPr>
            <b/>
            <sz val="9"/>
            <rFont val="Times New Roman"/>
            <family val="1"/>
          </rPr>
          <t>8</t>
        </r>
        <r>
          <rPr>
            <b/>
            <sz val="9"/>
            <rFont val="宋体"/>
            <family val="0"/>
          </rPr>
          <t>：＋</t>
        </r>
        <r>
          <rPr>
            <b/>
            <sz val="9"/>
            <rFont val="Times New Roman"/>
            <family val="1"/>
          </rPr>
          <t>400</t>
        </r>
        <r>
          <rPr>
            <b/>
            <sz val="9"/>
            <rFont val="宋体"/>
            <family val="0"/>
          </rPr>
          <t>（入队首次队费）</t>
        </r>
      </text>
    </comment>
  </commentList>
</comments>
</file>

<file path=xl/comments2.xml><?xml version="1.0" encoding="utf-8"?>
<comments xmlns="http://schemas.openxmlformats.org/spreadsheetml/2006/main">
  <authors>
    <author>陈泽滨</author>
  </authors>
  <commentList>
    <comment ref="G31" authorId="0">
      <text>
        <r>
          <rPr>
            <b/>
            <sz val="9"/>
            <rFont val="宋体"/>
            <family val="0"/>
          </rPr>
          <t>回民餐厅。
事由：看球
人员：肥牛，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国庆，倍乐，军刀，豆，李聪，三少共</t>
        </r>
        <r>
          <rPr>
            <b/>
            <sz val="9"/>
            <rFont val="Times New Roman"/>
            <family val="1"/>
          </rPr>
          <t>8</t>
        </r>
        <r>
          <rPr>
            <b/>
            <sz val="9"/>
            <rFont val="宋体"/>
            <family val="0"/>
          </rPr>
          <t>人
共花费</t>
        </r>
        <r>
          <rPr>
            <b/>
            <sz val="9"/>
            <rFont val="Times New Roman"/>
            <family val="1"/>
          </rPr>
          <t>105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13.2</t>
        </r>
        <r>
          <rPr>
            <b/>
            <sz val="9"/>
            <rFont val="宋体"/>
            <family val="0"/>
          </rPr>
          <t>元</t>
        </r>
      </text>
    </comment>
    <comment ref="F31" authorId="0">
      <text>
        <r>
          <rPr>
            <b/>
            <sz val="9"/>
            <rFont val="宋体"/>
            <family val="0"/>
          </rPr>
          <t>赛后</t>
        </r>
        <r>
          <rPr>
            <b/>
            <sz val="9"/>
            <rFont val="Times New Roman"/>
            <family val="1"/>
          </rPr>
          <t>FB</t>
        </r>
        <r>
          <rPr>
            <b/>
            <sz val="9"/>
            <rFont val="宋体"/>
            <family val="0"/>
          </rPr>
          <t xml:space="preserve">老根人家：
</t>
        </r>
        <r>
          <rPr>
            <b/>
            <sz val="9"/>
            <rFont val="Times New Roman"/>
            <family val="1"/>
          </rPr>
          <t>wangren</t>
        </r>
        <r>
          <rPr>
            <b/>
            <sz val="9"/>
            <rFont val="宋体"/>
            <family val="0"/>
          </rPr>
          <t>，国庆，晓辉，倍乐，豆，建军，杜康，阿非，军刀，小纪，伶仃，</t>
        </r>
        <r>
          <rPr>
            <b/>
            <sz val="9"/>
            <rFont val="Times New Roman"/>
            <family val="1"/>
          </rPr>
          <t>gisser,</t>
        </r>
        <r>
          <rPr>
            <b/>
            <sz val="9"/>
            <rFont val="宋体"/>
            <family val="0"/>
          </rPr>
          <t>三少，高嵩，李聪。共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人。共花费</t>
        </r>
        <r>
          <rPr>
            <b/>
            <sz val="9"/>
            <rFont val="Times New Roman"/>
            <family val="1"/>
          </rPr>
          <t>530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35.4</t>
        </r>
        <r>
          <rPr>
            <b/>
            <sz val="9"/>
            <rFont val="宋体"/>
            <family val="0"/>
          </rPr>
          <t>元，
水费</t>
        </r>
        <r>
          <rPr>
            <b/>
            <sz val="9"/>
            <rFont val="Times New Roman"/>
            <family val="1"/>
          </rPr>
          <t>40</t>
        </r>
        <r>
          <rPr>
            <b/>
            <sz val="9"/>
            <rFont val="宋体"/>
            <family val="0"/>
          </rPr>
          <t>，到场</t>
        </r>
        <r>
          <rPr>
            <b/>
            <sz val="9"/>
            <rFont val="Times New Roman"/>
            <family val="1"/>
          </rPr>
          <t>22</t>
        </r>
        <r>
          <rPr>
            <b/>
            <sz val="9"/>
            <rFont val="宋体"/>
            <family val="0"/>
          </rPr>
          <t>人。人均</t>
        </r>
        <r>
          <rPr>
            <b/>
            <sz val="9"/>
            <rFont val="Times New Roman"/>
            <family val="1"/>
          </rPr>
          <t>1.8</t>
        </r>
        <r>
          <rPr>
            <b/>
            <sz val="9"/>
            <rFont val="宋体"/>
            <family val="0"/>
          </rPr>
          <t>元</t>
        </r>
      </text>
    </comment>
    <comment ref="E31" authorId="0">
      <text>
        <r>
          <rPr>
            <b/>
            <sz val="9"/>
            <rFont val="宋体"/>
            <family val="0"/>
          </rPr>
          <t xml:space="preserve">FB:领取队服，并在金顶居吃饭，吃饭人员：
wangren,国庆，倍乐，豆，gisser，伶仃，小虫，建军，蒲毅，军刀，小安，杜康，老唐，高嵩，李智，李聪，旅游者，鱼三少共18人。共花费400元，人均22.3元。Wangren垫付餐费，已算入其队费。
药品费用：40.5元，全体队员共27人分摊，人均1.5元。
</t>
        </r>
      </text>
    </comment>
    <comment ref="H31" authorId="0">
      <text>
        <r>
          <rPr>
            <b/>
            <sz val="9"/>
            <rFont val="宋体"/>
            <family val="0"/>
          </rPr>
          <t>赛后FB田园鸡：
wangren,国庆，倍乐，豆，gisser，建军，阿非，军刀，李智，三少，高嵩，杜康，小纪，李聪、蒲毅共15人，消费463元，人均31元。
守门员手套费用180元，全体均摊180/27=6.7元，
水费42元，到场人数24人，人均1.8元</t>
        </r>
      </text>
    </comment>
    <comment ref="I31" authorId="0">
      <text>
        <r>
          <rPr>
            <b/>
            <sz val="9"/>
            <rFont val="宋体"/>
            <family val="0"/>
          </rPr>
          <t>老根人家：</t>
        </r>
        <r>
          <rPr>
            <b/>
            <sz val="9"/>
            <rFont val="Times New Roman"/>
            <family val="1"/>
          </rPr>
          <t xml:space="preserve">
wangren,</t>
        </r>
        <r>
          <rPr>
            <b/>
            <sz val="9"/>
            <rFont val="宋体"/>
            <family val="0"/>
          </rPr>
          <t>肥牛，国庆，军刀，大肥，倍乐，豆，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，小纪，小安，阿非，建军，小虫，三少，李聪，高嵩共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宋体"/>
            <family val="0"/>
          </rPr>
          <t>人，共</t>
        </r>
        <r>
          <rPr>
            <b/>
            <sz val="9"/>
            <rFont val="Times New Roman"/>
            <family val="1"/>
          </rPr>
          <t>516</t>
        </r>
        <r>
          <rPr>
            <b/>
            <sz val="9"/>
            <rFont val="宋体"/>
            <family val="0"/>
          </rPr>
          <t>元
人均</t>
        </r>
        <r>
          <rPr>
            <b/>
            <sz val="9"/>
            <rFont val="Times New Roman"/>
            <family val="1"/>
          </rPr>
          <t>32.3</t>
        </r>
        <r>
          <rPr>
            <b/>
            <sz val="9"/>
            <rFont val="宋体"/>
            <family val="0"/>
          </rPr>
          <t>元
水费：</t>
        </r>
        <r>
          <rPr>
            <b/>
            <sz val="9"/>
            <rFont val="Times New Roman"/>
            <family val="1"/>
          </rPr>
          <t>24</t>
        </r>
        <r>
          <rPr>
            <b/>
            <sz val="9"/>
            <rFont val="宋体"/>
            <family val="0"/>
          </rPr>
          <t>元，到场</t>
        </r>
        <r>
          <rPr>
            <b/>
            <sz val="9"/>
            <rFont val="Times New Roman"/>
            <family val="1"/>
          </rPr>
          <t>21</t>
        </r>
        <r>
          <rPr>
            <b/>
            <sz val="9"/>
            <rFont val="宋体"/>
            <family val="0"/>
          </rPr>
          <t>人
人均</t>
        </r>
        <r>
          <rPr>
            <b/>
            <sz val="9"/>
            <rFont val="Times New Roman"/>
            <family val="1"/>
          </rPr>
          <t>1</t>
        </r>
        <r>
          <rPr>
            <b/>
            <sz val="9"/>
            <rFont val="宋体"/>
            <family val="0"/>
          </rPr>
          <t>元</t>
        </r>
      </text>
    </comment>
    <comment ref="J31" authorId="0">
      <text>
        <r>
          <rPr>
            <b/>
            <sz val="9"/>
            <rFont val="宋体"/>
            <family val="0"/>
          </rPr>
          <t>赛前准备会（烤串）：肥牛，军刀，豆，建军，国庆，李聪，伶仃，三少共吃了</t>
        </r>
        <r>
          <rPr>
            <b/>
            <sz val="9"/>
            <rFont val="Times New Roman"/>
            <family val="1"/>
          </rPr>
          <t>75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9.4</t>
        </r>
        <r>
          <rPr>
            <b/>
            <sz val="9"/>
            <rFont val="宋体"/>
            <family val="0"/>
          </rPr>
          <t>元</t>
        </r>
      </text>
    </comment>
    <comment ref="K31" authorId="0">
      <text>
        <r>
          <rPr>
            <b/>
            <sz val="9"/>
            <rFont val="宋体"/>
            <family val="0"/>
          </rPr>
          <t>田园鸡：肥牛，国庆，倍乐，豆，旅游者，大肥，gisser，三少共消费303元，人均37.9元，
水46，到场人员21人
人均2.2元</t>
        </r>
      </text>
    </comment>
    <comment ref="L31" authorId="0">
      <text>
        <r>
          <rPr>
            <b/>
            <sz val="9"/>
            <rFont val="宋体"/>
            <family val="0"/>
          </rPr>
          <t>场地＋水：</t>
        </r>
        <r>
          <rPr>
            <b/>
            <sz val="9"/>
            <rFont val="Times New Roman"/>
            <family val="1"/>
          </rPr>
          <t>310</t>
        </r>
        <r>
          <rPr>
            <b/>
            <sz val="9"/>
            <rFont val="宋体"/>
            <family val="0"/>
          </rPr>
          <t>－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（试训）＝</t>
        </r>
        <r>
          <rPr>
            <b/>
            <sz val="9"/>
            <rFont val="Times New Roman"/>
            <family val="1"/>
          </rPr>
          <t>295</t>
        </r>
        <r>
          <rPr>
            <b/>
            <sz val="9"/>
            <rFont val="宋体"/>
            <family val="0"/>
          </rPr>
          <t>元，到场人数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19.7</t>
        </r>
        <r>
          <rPr>
            <b/>
            <sz val="9"/>
            <rFont val="宋体"/>
            <family val="0"/>
          </rPr>
          <t xml:space="preserve">元。
</t>
        </r>
        <r>
          <rPr>
            <b/>
            <sz val="9"/>
            <rFont val="Times New Roman"/>
            <family val="1"/>
          </rPr>
          <t xml:space="preserve">FB:
</t>
        </r>
        <r>
          <rPr>
            <b/>
            <sz val="9"/>
            <rFont val="宋体"/>
            <family val="0"/>
          </rPr>
          <t>田园鸡：国庆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王壬</t>
        </r>
        <r>
          <rPr>
            <b/>
            <sz val="9"/>
            <rFont val="Times New Roman"/>
            <family val="1"/>
          </rPr>
          <t>.</t>
        </r>
        <r>
          <rPr>
            <b/>
            <sz val="9"/>
            <rFont val="宋体"/>
            <family val="0"/>
          </rPr>
          <t>伶汀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李冲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小安</t>
        </r>
        <r>
          <rPr>
            <b/>
            <sz val="9"/>
            <rFont val="Times New Roman"/>
            <family val="1"/>
          </rPr>
          <t>;</t>
        </r>
        <r>
          <rPr>
            <b/>
            <sz val="9"/>
            <rFont val="宋体"/>
            <family val="0"/>
          </rPr>
          <t>豆（共</t>
        </r>
        <r>
          <rPr>
            <b/>
            <sz val="9"/>
            <rFont val="Times New Roman"/>
            <family val="1"/>
          </rPr>
          <t>185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31</t>
        </r>
        <r>
          <rPr>
            <b/>
            <sz val="9"/>
            <rFont val="宋体"/>
            <family val="0"/>
          </rPr>
          <t>元
国庆垫付，算入其队费）</t>
        </r>
      </text>
    </comment>
    <comment ref="M31" authorId="0">
      <text>
        <r>
          <rPr>
            <b/>
            <sz val="9"/>
            <rFont val="宋体"/>
            <family val="0"/>
          </rPr>
          <t>周四天龙高层会议：
肥牛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王壬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国庆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晓辉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军刀</t>
        </r>
        <r>
          <rPr>
            <b/>
            <sz val="9"/>
            <rFont val="Times New Roman"/>
            <family val="1"/>
          </rPr>
          <t xml:space="preserve"> GISSER </t>
        </r>
        <r>
          <rPr>
            <b/>
            <sz val="9"/>
            <rFont val="宋体"/>
            <family val="0"/>
          </rPr>
          <t>伶仃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豆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倍乐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巴拉客共</t>
        </r>
        <r>
          <rPr>
            <b/>
            <sz val="9"/>
            <rFont val="Times New Roman"/>
            <family val="1"/>
          </rPr>
          <t>10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26.1</t>
        </r>
        <r>
          <rPr>
            <b/>
            <sz val="9"/>
            <rFont val="宋体"/>
            <family val="0"/>
          </rPr>
          <t>元
国庆垫付，算入其队费</t>
        </r>
      </text>
    </comment>
    <comment ref="N31" authorId="0">
      <text>
        <r>
          <rPr>
            <b/>
            <sz val="9"/>
            <rFont val="宋体"/>
            <family val="0"/>
          </rPr>
          <t>场地＋水：</t>
        </r>
        <r>
          <rPr>
            <b/>
            <sz val="9"/>
            <rFont val="Times New Roman"/>
            <family val="1"/>
          </rPr>
          <t>263</t>
        </r>
        <r>
          <rPr>
            <b/>
            <sz val="9"/>
            <rFont val="宋体"/>
            <family val="0"/>
          </rPr>
          <t>元
到场人数</t>
        </r>
        <r>
          <rPr>
            <b/>
            <sz val="9"/>
            <rFont val="Times New Roman"/>
            <family val="1"/>
          </rPr>
          <t>19</t>
        </r>
        <r>
          <rPr>
            <b/>
            <sz val="9"/>
            <rFont val="宋体"/>
            <family val="0"/>
          </rPr>
          <t xml:space="preserve">人，人均
</t>
        </r>
        <r>
          <rPr>
            <b/>
            <sz val="9"/>
            <rFont val="Times New Roman"/>
            <family val="1"/>
          </rPr>
          <t>13.8</t>
        </r>
        <r>
          <rPr>
            <b/>
            <sz val="9"/>
            <rFont val="宋体"/>
            <family val="0"/>
          </rPr>
          <t>元</t>
        </r>
      </text>
    </comment>
    <comment ref="O31" authorId="0">
      <text>
        <r>
          <rPr>
            <b/>
            <sz val="9"/>
            <rFont val="Times New Roman"/>
            <family val="1"/>
          </rPr>
          <t>FB:</t>
        </r>
        <r>
          <rPr>
            <b/>
            <sz val="9"/>
            <rFont val="宋体"/>
            <family val="0"/>
          </rPr>
          <t>国庆，高嵩，豆，建军，小安，李聪共花</t>
        </r>
        <r>
          <rPr>
            <b/>
            <sz val="9"/>
            <rFont val="Times New Roman"/>
            <family val="1"/>
          </rPr>
          <t>193</t>
        </r>
        <r>
          <rPr>
            <b/>
            <sz val="9"/>
            <rFont val="宋体"/>
            <family val="0"/>
          </rPr>
          <t>元，由国庆垫付</t>
        </r>
        <r>
          <rPr>
            <b/>
            <sz val="9"/>
            <rFont val="Times New Roman"/>
            <family val="1"/>
          </rPr>
          <t>100</t>
        </r>
        <r>
          <rPr>
            <b/>
            <sz val="9"/>
            <rFont val="宋体"/>
            <family val="0"/>
          </rPr>
          <t>，高嵩垫付</t>
        </r>
        <r>
          <rPr>
            <b/>
            <sz val="9"/>
            <rFont val="Times New Roman"/>
            <family val="1"/>
          </rPr>
          <t>93</t>
        </r>
        <r>
          <rPr>
            <b/>
            <sz val="9"/>
            <rFont val="宋体"/>
            <family val="0"/>
          </rPr>
          <t>元，算入他们队费，人均：</t>
        </r>
        <r>
          <rPr>
            <b/>
            <sz val="9"/>
            <rFont val="Times New Roman"/>
            <family val="1"/>
          </rPr>
          <t>32.2</t>
        </r>
        <r>
          <rPr>
            <b/>
            <sz val="9"/>
            <rFont val="宋体"/>
            <family val="0"/>
          </rPr>
          <t>元</t>
        </r>
      </text>
    </comment>
    <comment ref="D31" authorId="0">
      <text>
        <r>
          <rPr>
            <b/>
            <sz val="9"/>
            <rFont val="宋体"/>
            <family val="0"/>
          </rPr>
          <t>国庆先期垫付</t>
        </r>
        <r>
          <rPr>
            <b/>
            <sz val="9"/>
            <rFont val="Times New Roman"/>
            <family val="1"/>
          </rPr>
          <t>1400</t>
        </r>
        <r>
          <rPr>
            <b/>
            <sz val="9"/>
            <rFont val="宋体"/>
            <family val="0"/>
          </rPr>
          <t>元服装印字等费用，已经加入其队费中，另还有国庆归还赞助费剩余的费用</t>
        </r>
        <r>
          <rPr>
            <b/>
            <sz val="9"/>
            <rFont val="Times New Roman"/>
            <family val="1"/>
          </rPr>
          <t>230</t>
        </r>
        <r>
          <rPr>
            <b/>
            <sz val="9"/>
            <rFont val="宋体"/>
            <family val="0"/>
          </rPr>
          <t>元算入全队队费中。相当于队服花了</t>
        </r>
        <r>
          <rPr>
            <b/>
            <sz val="9"/>
            <rFont val="Times New Roman"/>
            <family val="1"/>
          </rPr>
          <t>1400</t>
        </r>
        <r>
          <rPr>
            <b/>
            <sz val="9"/>
            <rFont val="宋体"/>
            <family val="0"/>
          </rPr>
          <t>－</t>
        </r>
        <r>
          <rPr>
            <b/>
            <sz val="9"/>
            <rFont val="Times New Roman"/>
            <family val="1"/>
          </rPr>
          <t>230</t>
        </r>
        <r>
          <rPr>
            <b/>
            <sz val="9"/>
            <rFont val="宋体"/>
            <family val="0"/>
          </rPr>
          <t>＝</t>
        </r>
        <r>
          <rPr>
            <b/>
            <sz val="9"/>
            <rFont val="Times New Roman"/>
            <family val="1"/>
          </rPr>
          <t>1170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1170/26=</t>
        </r>
        <r>
          <rPr>
            <b/>
            <sz val="9"/>
            <rFont val="宋体"/>
            <family val="0"/>
          </rPr>
          <t xml:space="preserve">
</t>
        </r>
        <r>
          <rPr>
            <b/>
            <sz val="9"/>
            <rFont val="Times New Roman"/>
            <family val="1"/>
          </rPr>
          <t>43.4</t>
        </r>
        <r>
          <rPr>
            <b/>
            <sz val="9"/>
            <rFont val="宋体"/>
            <family val="0"/>
          </rPr>
          <t>元</t>
        </r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宋体"/>
            <family val="0"/>
          </rPr>
          <t>守门员没有</t>
        </r>
        <r>
          <rPr>
            <b/>
            <sz val="9"/>
            <rFont val="Times New Roman"/>
            <family val="1"/>
          </rPr>
          <t>)</t>
        </r>
      </text>
    </comment>
    <comment ref="P31" authorId="0">
      <text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宋体"/>
            <family val="0"/>
          </rPr>
          <t>鑫盛园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宋体"/>
            <family val="0"/>
          </rPr>
          <t>赛前准备会</t>
        </r>
        <r>
          <rPr>
            <b/>
            <sz val="9"/>
            <rFont val="Times New Roman"/>
            <family val="1"/>
          </rPr>
          <t>FB</t>
        </r>
        <r>
          <rPr>
            <b/>
            <sz val="9"/>
            <rFont val="宋体"/>
            <family val="0"/>
          </rPr>
          <t>：</t>
        </r>
        <r>
          <rPr>
            <b/>
            <sz val="9"/>
            <rFont val="Times New Roman"/>
            <family val="1"/>
          </rPr>
          <t>173</t>
        </r>
        <r>
          <rPr>
            <b/>
            <sz val="9"/>
            <rFont val="宋体"/>
            <family val="0"/>
          </rPr>
          <t>元
烤串：</t>
        </r>
        <r>
          <rPr>
            <b/>
            <sz val="9"/>
            <rFont val="Times New Roman"/>
            <family val="1"/>
          </rPr>
          <t>70</t>
        </r>
        <r>
          <rPr>
            <b/>
            <sz val="9"/>
            <rFont val="宋体"/>
            <family val="0"/>
          </rPr>
          <t>元
共计</t>
        </r>
        <r>
          <rPr>
            <b/>
            <sz val="9"/>
            <rFont val="Times New Roman"/>
            <family val="1"/>
          </rPr>
          <t>243</t>
        </r>
        <r>
          <rPr>
            <b/>
            <sz val="9"/>
            <rFont val="宋体"/>
            <family val="0"/>
          </rPr>
          <t>元，
到会人员：肥牛，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国庆，豆，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，伶仃，军刀，小安，建军，旅游者，李冲，李智共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20</t>
        </r>
        <r>
          <rPr>
            <b/>
            <sz val="9"/>
            <rFont val="宋体"/>
            <family val="0"/>
          </rPr>
          <t>元</t>
        </r>
      </text>
    </comment>
    <comment ref="Q31" authorId="0">
      <text>
        <r>
          <rPr>
            <b/>
            <sz val="9"/>
            <rFont val="宋体"/>
            <family val="0"/>
          </rPr>
          <t>水2箱：46元
红牛20瓶：100元（国庆负责买）
药品（一扶他林23，一盒云南白药38）：61元
共计207元。到场21人，人均10元。
FB:
赛后FB(鑫盛园)：
一桌153元，另一桌354元，实付共500元整。参与人员：wangren,国庆，倍乐，豆，建军，gisser,伶仃，小纪，李聪，小安，巴拉克，鱼三少，雨田，晓辉，小虫共15人，人均33.4元。</t>
        </r>
      </text>
    </comment>
    <comment ref="R31" authorId="0">
      <text>
        <r>
          <rPr>
            <b/>
            <sz val="9"/>
            <rFont val="宋体"/>
            <family val="0"/>
          </rPr>
          <t>赛前准备会（鑫盛园）：</t>
        </r>
        <r>
          <rPr>
            <b/>
            <sz val="9"/>
            <rFont val="Times New Roman"/>
            <family val="1"/>
          </rPr>
          <t>wangren</t>
        </r>
        <r>
          <rPr>
            <b/>
            <sz val="9"/>
            <rFont val="宋体"/>
            <family val="0"/>
          </rPr>
          <t>，肥牛，伶仃，小安，高嵩，建军，豆，鱼三少，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共</t>
        </r>
        <r>
          <rPr>
            <b/>
            <sz val="9"/>
            <rFont val="Times New Roman"/>
            <family val="1"/>
          </rPr>
          <t>9</t>
        </r>
        <r>
          <rPr>
            <b/>
            <sz val="9"/>
            <rFont val="宋体"/>
            <family val="0"/>
          </rPr>
          <t>人，花费</t>
        </r>
        <r>
          <rPr>
            <b/>
            <sz val="9"/>
            <rFont val="Times New Roman"/>
            <family val="1"/>
          </rPr>
          <t>152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17</t>
        </r>
        <r>
          <rPr>
            <b/>
            <sz val="9"/>
            <rFont val="宋体"/>
            <family val="0"/>
          </rPr>
          <t>元</t>
        </r>
      </text>
    </comment>
    <comment ref="S31" authorId="0">
      <text>
        <r>
          <rPr>
            <b/>
            <sz val="9"/>
            <rFont val="宋体"/>
            <family val="0"/>
          </rPr>
          <t>比赛用水：</t>
        </r>
        <r>
          <rPr>
            <b/>
            <sz val="9"/>
            <rFont val="Times New Roman"/>
            <family val="1"/>
          </rPr>
          <t>24</t>
        </r>
        <r>
          <rPr>
            <b/>
            <sz val="9"/>
            <rFont val="宋体"/>
            <family val="0"/>
          </rPr>
          <t>元，到场人员</t>
        </r>
        <r>
          <rPr>
            <b/>
            <sz val="9"/>
            <rFont val="Times New Roman"/>
            <family val="1"/>
          </rPr>
          <t>22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1</t>
        </r>
        <r>
          <rPr>
            <b/>
            <sz val="9"/>
            <rFont val="宋体"/>
            <family val="0"/>
          </rPr>
          <t>元</t>
        </r>
      </text>
    </comment>
  </commentList>
</comments>
</file>

<file path=xl/comments3.xml><?xml version="1.0" encoding="utf-8"?>
<comments xmlns="http://schemas.openxmlformats.org/spreadsheetml/2006/main">
  <authors>
    <author>陈泽滨</author>
  </authors>
  <commentList>
    <comment ref="D3" authorId="0">
      <text>
        <r>
          <rPr>
            <b/>
            <sz val="9"/>
            <rFont val="宋体"/>
            <family val="0"/>
          </rPr>
          <t>购买药品：
云南白药：</t>
        </r>
        <r>
          <rPr>
            <b/>
            <sz val="9"/>
            <rFont val="Times New Roman"/>
            <family val="1"/>
          </rPr>
          <t xml:space="preserve">33
</t>
        </r>
        <r>
          <rPr>
            <b/>
            <sz val="9"/>
            <rFont val="宋体"/>
            <family val="0"/>
          </rPr>
          <t>双氧水：</t>
        </r>
        <r>
          <rPr>
            <b/>
            <sz val="9"/>
            <rFont val="Times New Roman"/>
            <family val="1"/>
          </rPr>
          <t xml:space="preserve">7.5
</t>
        </r>
        <r>
          <rPr>
            <b/>
            <sz val="9"/>
            <rFont val="宋体"/>
            <family val="0"/>
          </rPr>
          <t>总计：</t>
        </r>
        <r>
          <rPr>
            <b/>
            <sz val="9"/>
            <rFont val="Times New Roman"/>
            <family val="1"/>
          </rPr>
          <t>40.5</t>
        </r>
        <r>
          <rPr>
            <b/>
            <sz val="9"/>
            <rFont val="宋体"/>
            <family val="0"/>
          </rPr>
          <t>元</t>
        </r>
      </text>
    </comment>
    <comment ref="C6" authorId="0">
      <text>
        <r>
          <rPr>
            <b/>
            <sz val="9"/>
            <rFont val="宋体"/>
            <family val="0"/>
          </rPr>
          <t>赛后</t>
        </r>
        <r>
          <rPr>
            <b/>
            <sz val="9"/>
            <rFont val="Times New Roman"/>
            <family val="1"/>
          </rPr>
          <t>FB</t>
        </r>
        <r>
          <rPr>
            <b/>
            <sz val="9"/>
            <rFont val="宋体"/>
            <family val="0"/>
          </rPr>
          <t>田园鸡＋</t>
        </r>
        <r>
          <rPr>
            <b/>
            <sz val="9"/>
            <rFont val="Times New Roman"/>
            <family val="1"/>
          </rPr>
          <t>50</t>
        </r>
        <r>
          <rPr>
            <b/>
            <sz val="9"/>
            <rFont val="宋体"/>
            <family val="0"/>
          </rPr>
          <t xml:space="preserve">元杜康生日蛋糕：
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国庆，倍乐，豆，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，建军，阿非，军刀，李智，三少，高嵩，杜康，小纪，李聪、蒲毅共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人</t>
        </r>
      </text>
    </comment>
    <comment ref="B6" authorId="0">
      <text>
        <r>
          <rPr>
            <b/>
            <sz val="9"/>
            <rFont val="宋体"/>
            <family val="0"/>
          </rPr>
          <t>建军代买水，</t>
        </r>
        <r>
          <rPr>
            <b/>
            <sz val="9"/>
            <rFont val="Times New Roman"/>
            <family val="1"/>
          </rPr>
          <t>42</t>
        </r>
        <r>
          <rPr>
            <b/>
            <sz val="9"/>
            <rFont val="宋体"/>
            <family val="0"/>
          </rPr>
          <t>元，钱已付（代交入保险费用）</t>
        </r>
      </text>
    </comment>
    <comment ref="B4" authorId="0">
      <text>
        <r>
          <rPr>
            <b/>
            <sz val="9"/>
            <rFont val="宋体"/>
            <family val="0"/>
          </rPr>
          <t>水：老唐垫付，算入队费</t>
        </r>
      </text>
    </comment>
    <comment ref="D6" authorId="0">
      <text>
        <r>
          <rPr>
            <b/>
            <sz val="9"/>
            <rFont val="宋体"/>
            <family val="0"/>
          </rPr>
          <t>守门员手套：</t>
        </r>
        <r>
          <rPr>
            <b/>
            <sz val="9"/>
            <rFont val="Times New Roman"/>
            <family val="1"/>
          </rPr>
          <t>180</t>
        </r>
        <r>
          <rPr>
            <b/>
            <sz val="9"/>
            <rFont val="宋体"/>
            <family val="0"/>
          </rPr>
          <t>元（已算入晓辉队费中）</t>
        </r>
      </text>
    </comment>
    <comment ref="B7" authorId="0">
      <text>
        <r>
          <rPr>
            <b/>
            <sz val="9"/>
            <rFont val="宋体"/>
            <family val="0"/>
          </rPr>
          <t>国庆代买，算入其队费</t>
        </r>
      </text>
    </comment>
    <comment ref="C5" authorId="0">
      <text>
        <r>
          <rPr>
            <b/>
            <sz val="9"/>
            <rFont val="宋体"/>
            <family val="0"/>
          </rPr>
          <t>看球后聚餐于一清真餐厅。
人员：肥牛，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国庆，倍乐，军刀，豆，李聪，三少共</t>
        </r>
        <r>
          <rPr>
            <b/>
            <sz val="9"/>
            <rFont val="Times New Roman"/>
            <family val="1"/>
          </rPr>
          <t>8</t>
        </r>
        <r>
          <rPr>
            <b/>
            <sz val="9"/>
            <rFont val="宋体"/>
            <family val="0"/>
          </rPr>
          <t>人</t>
        </r>
      </text>
    </comment>
    <comment ref="C4" authorId="0">
      <text>
        <r>
          <rPr>
            <b/>
            <sz val="9"/>
            <rFont val="宋体"/>
            <family val="0"/>
          </rPr>
          <t>赛后</t>
        </r>
        <r>
          <rPr>
            <b/>
            <sz val="9"/>
            <rFont val="Times New Roman"/>
            <family val="1"/>
          </rPr>
          <t>FB</t>
        </r>
        <r>
          <rPr>
            <b/>
            <sz val="9"/>
            <rFont val="宋体"/>
            <family val="0"/>
          </rPr>
          <t xml:space="preserve">老根人家：
</t>
        </r>
        <r>
          <rPr>
            <b/>
            <sz val="9"/>
            <rFont val="Times New Roman"/>
            <family val="1"/>
          </rPr>
          <t>wangren</t>
        </r>
        <r>
          <rPr>
            <b/>
            <sz val="9"/>
            <rFont val="宋体"/>
            <family val="0"/>
          </rPr>
          <t>，国庆，晓辉，倍乐，豆，建军，杜康，阿非，军刀，小纪，伶仃，</t>
        </r>
        <r>
          <rPr>
            <b/>
            <sz val="9"/>
            <rFont val="Times New Roman"/>
            <family val="1"/>
          </rPr>
          <t>gisser,</t>
        </r>
        <r>
          <rPr>
            <b/>
            <sz val="9"/>
            <rFont val="宋体"/>
            <family val="0"/>
          </rPr>
          <t>三少，高嵩，李聪。共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人。</t>
        </r>
      </text>
    </comment>
    <comment ref="C3" authorId="0">
      <text>
        <r>
          <rPr>
            <b/>
            <sz val="9"/>
            <rFont val="Times New Roman"/>
            <family val="1"/>
          </rPr>
          <t>FB:</t>
        </r>
        <r>
          <rPr>
            <b/>
            <sz val="9"/>
            <rFont val="宋体"/>
            <family val="0"/>
          </rPr>
          <t xml:space="preserve">领取队服，并在金顶居吃饭，吃饭人员：
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国庆，倍乐，豆，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，伶仃，小虫，建军，蒲毅，军刀，小安，杜康，老唐，高嵩，李智，李聪，旅游者，鱼三少共</t>
        </r>
        <r>
          <rPr>
            <b/>
            <sz val="9"/>
            <rFont val="Times New Roman"/>
            <family val="1"/>
          </rPr>
          <t>18</t>
        </r>
        <r>
          <rPr>
            <b/>
            <sz val="9"/>
            <rFont val="宋体"/>
            <family val="0"/>
          </rPr>
          <t>人。（</t>
        </r>
        <r>
          <rPr>
            <b/>
            <sz val="9"/>
            <rFont val="Times New Roman"/>
            <family val="1"/>
          </rPr>
          <t>wangren</t>
        </r>
        <r>
          <rPr>
            <b/>
            <sz val="9"/>
            <rFont val="宋体"/>
            <family val="0"/>
          </rPr>
          <t>垫付，已算入其队费）</t>
        </r>
      </text>
    </comment>
    <comment ref="C7" authorId="0">
      <text>
        <r>
          <rPr>
            <b/>
            <sz val="9"/>
            <rFont val="宋体"/>
            <family val="0"/>
          </rPr>
          <t>赛后</t>
        </r>
        <r>
          <rPr>
            <b/>
            <sz val="9"/>
            <rFont val="Times New Roman"/>
            <family val="1"/>
          </rPr>
          <t>FB</t>
        </r>
        <r>
          <rPr>
            <b/>
            <sz val="9"/>
            <rFont val="宋体"/>
            <family val="0"/>
          </rPr>
          <t xml:space="preserve">老根人家：
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肥牛，国庆，军刀，大肥，倍乐，豆，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，小纪，小安，阿非，建军，小虫，三少，李聪，高嵩共</t>
        </r>
        <r>
          <rPr>
            <b/>
            <sz val="9"/>
            <rFont val="Times New Roman"/>
            <family val="1"/>
          </rPr>
          <t>16</t>
        </r>
        <r>
          <rPr>
            <b/>
            <sz val="9"/>
            <rFont val="宋体"/>
            <family val="0"/>
          </rPr>
          <t>人
注意：倍乐垫付</t>
        </r>
        <r>
          <rPr>
            <b/>
            <sz val="9"/>
            <rFont val="Times New Roman"/>
            <family val="1"/>
          </rPr>
          <t>100</t>
        </r>
        <r>
          <rPr>
            <b/>
            <sz val="9"/>
            <rFont val="宋体"/>
            <family val="0"/>
          </rPr>
          <t>元，三少垫付</t>
        </r>
        <r>
          <rPr>
            <b/>
            <sz val="9"/>
            <rFont val="Times New Roman"/>
            <family val="1"/>
          </rPr>
          <t>216</t>
        </r>
        <r>
          <rPr>
            <b/>
            <sz val="9"/>
            <rFont val="宋体"/>
            <family val="0"/>
          </rPr>
          <t>元，已经算入他们队费</t>
        </r>
      </text>
    </comment>
    <comment ref="C8" authorId="0">
      <text>
        <r>
          <rPr>
            <b/>
            <sz val="9"/>
            <rFont val="宋体"/>
            <family val="0"/>
          </rPr>
          <t>赛前准备会（烤串）：肥牛，军刀，豆，建军，国庆，李聪，伶仃，三少共吃了</t>
        </r>
        <r>
          <rPr>
            <b/>
            <sz val="9"/>
            <rFont val="Times New Roman"/>
            <family val="1"/>
          </rPr>
          <t>75</t>
        </r>
        <r>
          <rPr>
            <b/>
            <sz val="9"/>
            <rFont val="宋体"/>
            <family val="0"/>
          </rPr>
          <t>元</t>
        </r>
      </text>
    </comment>
    <comment ref="B9" authorId="0">
      <text>
        <r>
          <rPr>
            <b/>
            <sz val="9"/>
            <rFont val="宋体"/>
            <family val="0"/>
          </rPr>
          <t>比赛用水</t>
        </r>
      </text>
    </comment>
    <comment ref="C9" authorId="0">
      <text>
        <r>
          <rPr>
            <b/>
            <sz val="9"/>
            <rFont val="宋体"/>
            <family val="0"/>
          </rPr>
          <t>田园鸡：肥牛，国庆，倍乐，豆，旅游者，大肥，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，三少共消费</t>
        </r>
        <r>
          <rPr>
            <b/>
            <sz val="9"/>
            <rFont val="Times New Roman"/>
            <family val="1"/>
          </rPr>
          <t>303</t>
        </r>
        <r>
          <rPr>
            <b/>
            <sz val="9"/>
            <rFont val="宋体"/>
            <family val="0"/>
          </rPr>
          <t>元</t>
        </r>
      </text>
    </comment>
    <comment ref="E2" authorId="0">
      <text>
        <r>
          <rPr>
            <b/>
            <sz val="9"/>
            <rFont val="宋体"/>
            <family val="0"/>
          </rPr>
          <t>国庆先期垫付</t>
        </r>
        <r>
          <rPr>
            <b/>
            <sz val="9"/>
            <rFont val="Times New Roman"/>
            <family val="1"/>
          </rPr>
          <t>1400</t>
        </r>
        <r>
          <rPr>
            <b/>
            <sz val="9"/>
            <rFont val="宋体"/>
            <family val="0"/>
          </rPr>
          <t>元服装印字等费用，加入其队费，另还有国庆归还赞助费剩余的费用</t>
        </r>
        <r>
          <rPr>
            <b/>
            <sz val="9"/>
            <rFont val="Times New Roman"/>
            <family val="1"/>
          </rPr>
          <t>230</t>
        </r>
        <r>
          <rPr>
            <b/>
            <sz val="9"/>
            <rFont val="宋体"/>
            <family val="0"/>
          </rPr>
          <t>元算入全队队费中。相当于队服花了</t>
        </r>
        <r>
          <rPr>
            <b/>
            <sz val="9"/>
            <rFont val="Times New Roman"/>
            <family val="1"/>
          </rPr>
          <t>1400</t>
        </r>
        <r>
          <rPr>
            <b/>
            <sz val="9"/>
            <rFont val="宋体"/>
            <family val="0"/>
          </rPr>
          <t>－</t>
        </r>
        <r>
          <rPr>
            <b/>
            <sz val="9"/>
            <rFont val="Times New Roman"/>
            <family val="1"/>
          </rPr>
          <t>230</t>
        </r>
        <r>
          <rPr>
            <b/>
            <sz val="9"/>
            <rFont val="宋体"/>
            <family val="0"/>
          </rPr>
          <t>＝</t>
        </r>
        <r>
          <rPr>
            <b/>
            <sz val="9"/>
            <rFont val="Times New Roman"/>
            <family val="1"/>
          </rPr>
          <t>1170</t>
        </r>
        <r>
          <rPr>
            <b/>
            <sz val="9"/>
            <rFont val="宋体"/>
            <family val="0"/>
          </rPr>
          <t>元</t>
        </r>
      </text>
    </comment>
    <comment ref="B10" authorId="0">
      <text>
        <r>
          <rPr>
            <b/>
            <sz val="9"/>
            <rFont val="Times New Roman"/>
            <family val="1"/>
          </rPr>
          <t xml:space="preserve">wangren </t>
        </r>
        <r>
          <rPr>
            <b/>
            <sz val="9"/>
            <rFont val="宋体"/>
            <family val="0"/>
          </rPr>
          <t>垫付</t>
        </r>
        <r>
          <rPr>
            <b/>
            <sz val="9"/>
            <rFont val="Times New Roman"/>
            <family val="1"/>
          </rPr>
          <t>300</t>
        </r>
        <r>
          <rPr>
            <b/>
            <sz val="9"/>
            <rFont val="宋体"/>
            <family val="0"/>
          </rPr>
          <t>元场地费，
阿非垫付</t>
        </r>
        <r>
          <rPr>
            <b/>
            <sz val="9"/>
            <rFont val="Times New Roman"/>
            <family val="1"/>
          </rPr>
          <t>10</t>
        </r>
        <r>
          <rPr>
            <b/>
            <sz val="9"/>
            <rFont val="宋体"/>
            <family val="0"/>
          </rPr>
          <t>元买水钱，算入他们队费中</t>
        </r>
      </text>
    </comment>
    <comment ref="C10" authorId="0">
      <text>
        <r>
          <rPr>
            <b/>
            <sz val="9"/>
            <rFont val="宋体"/>
            <family val="0"/>
          </rPr>
          <t>田园鸡：国庆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王壬</t>
        </r>
        <r>
          <rPr>
            <b/>
            <sz val="9"/>
            <rFont val="Times New Roman"/>
            <family val="1"/>
          </rPr>
          <t>.</t>
        </r>
        <r>
          <rPr>
            <b/>
            <sz val="9"/>
            <rFont val="宋体"/>
            <family val="0"/>
          </rPr>
          <t>伶汀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李冲</t>
        </r>
        <r>
          <rPr>
            <b/>
            <sz val="9"/>
            <rFont val="Times New Roman"/>
            <family val="1"/>
          </rPr>
          <t>,</t>
        </r>
        <r>
          <rPr>
            <b/>
            <sz val="9"/>
            <rFont val="宋体"/>
            <family val="0"/>
          </rPr>
          <t>小安</t>
        </r>
        <r>
          <rPr>
            <b/>
            <sz val="9"/>
            <rFont val="Times New Roman"/>
            <family val="1"/>
          </rPr>
          <t>;</t>
        </r>
        <r>
          <rPr>
            <b/>
            <sz val="9"/>
            <rFont val="宋体"/>
            <family val="0"/>
          </rPr>
          <t>豆（共</t>
        </r>
        <r>
          <rPr>
            <b/>
            <sz val="9"/>
            <rFont val="Times New Roman"/>
            <family val="1"/>
          </rPr>
          <t>185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31</t>
        </r>
        <r>
          <rPr>
            <b/>
            <sz val="9"/>
            <rFont val="宋体"/>
            <family val="0"/>
          </rPr>
          <t>元
国庆垫付，算入其队费）</t>
        </r>
      </text>
    </comment>
    <comment ref="C11" authorId="0">
      <text>
        <r>
          <rPr>
            <b/>
            <sz val="9"/>
            <rFont val="宋体"/>
            <family val="0"/>
          </rPr>
          <t>周四天龙高层会议：
肥牛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王壬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国庆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晓辉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军刀</t>
        </r>
        <r>
          <rPr>
            <b/>
            <sz val="9"/>
            <rFont val="Times New Roman"/>
            <family val="1"/>
          </rPr>
          <t xml:space="preserve"> GISSER </t>
        </r>
        <r>
          <rPr>
            <b/>
            <sz val="9"/>
            <rFont val="宋体"/>
            <family val="0"/>
          </rPr>
          <t>伶仃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豆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倍乐</t>
        </r>
        <r>
          <rPr>
            <b/>
            <sz val="9"/>
            <rFont val="Times New Roman"/>
            <family val="1"/>
          </rPr>
          <t xml:space="preserve"> </t>
        </r>
        <r>
          <rPr>
            <b/>
            <sz val="9"/>
            <rFont val="宋体"/>
            <family val="0"/>
          </rPr>
          <t>巴拉客共</t>
        </r>
        <r>
          <rPr>
            <b/>
            <sz val="9"/>
            <rFont val="Times New Roman"/>
            <family val="1"/>
          </rPr>
          <t>10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26.1</t>
        </r>
        <r>
          <rPr>
            <b/>
            <sz val="9"/>
            <rFont val="宋体"/>
            <family val="0"/>
          </rPr>
          <t>元
国庆垫付，算入其队费</t>
        </r>
      </text>
    </comment>
    <comment ref="B12" authorId="0">
      <text>
        <r>
          <rPr>
            <b/>
            <sz val="9"/>
            <rFont val="宋体"/>
            <family val="0"/>
          </rPr>
          <t>场地：</t>
        </r>
        <r>
          <rPr>
            <b/>
            <sz val="9"/>
            <rFont val="Times New Roman"/>
            <family val="1"/>
          </rPr>
          <t xml:space="preserve">250
</t>
        </r>
        <r>
          <rPr>
            <b/>
            <sz val="9"/>
            <rFont val="宋体"/>
            <family val="0"/>
          </rPr>
          <t>水：</t>
        </r>
        <r>
          <rPr>
            <b/>
            <sz val="9"/>
            <rFont val="Times New Roman"/>
            <family val="1"/>
          </rPr>
          <t>13</t>
        </r>
      </text>
    </comment>
    <comment ref="C13" authorId="0">
      <text>
        <r>
          <rPr>
            <b/>
            <sz val="9"/>
            <rFont val="Times New Roman"/>
            <family val="1"/>
          </rPr>
          <t>FB:</t>
        </r>
        <r>
          <rPr>
            <b/>
            <sz val="9"/>
            <rFont val="宋体"/>
            <family val="0"/>
          </rPr>
          <t>国庆，高嵩，豆，建军，小安，李聪共花</t>
        </r>
        <r>
          <rPr>
            <b/>
            <sz val="9"/>
            <rFont val="Times New Roman"/>
            <family val="1"/>
          </rPr>
          <t>193</t>
        </r>
        <r>
          <rPr>
            <b/>
            <sz val="9"/>
            <rFont val="宋体"/>
            <family val="0"/>
          </rPr>
          <t>元，由国庆垫付</t>
        </r>
        <r>
          <rPr>
            <b/>
            <sz val="9"/>
            <rFont val="Times New Roman"/>
            <family val="1"/>
          </rPr>
          <t>100</t>
        </r>
        <r>
          <rPr>
            <b/>
            <sz val="9"/>
            <rFont val="宋体"/>
            <family val="0"/>
          </rPr>
          <t>，高嵩垫付</t>
        </r>
        <r>
          <rPr>
            <b/>
            <sz val="9"/>
            <rFont val="Times New Roman"/>
            <family val="1"/>
          </rPr>
          <t>93</t>
        </r>
        <r>
          <rPr>
            <b/>
            <sz val="9"/>
            <rFont val="宋体"/>
            <family val="0"/>
          </rPr>
          <t>元，算入他们队费</t>
        </r>
      </text>
    </comment>
    <comment ref="C14" authorId="0">
      <text>
        <r>
          <rPr>
            <b/>
            <sz val="9"/>
            <rFont val="Times New Roman"/>
            <family val="1"/>
          </rPr>
          <t>(</t>
        </r>
        <r>
          <rPr>
            <b/>
            <sz val="9"/>
            <rFont val="宋体"/>
            <family val="0"/>
          </rPr>
          <t>鑫盛园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宋体"/>
            <family val="0"/>
          </rPr>
          <t>赛前准备会</t>
        </r>
        <r>
          <rPr>
            <b/>
            <sz val="9"/>
            <rFont val="Times New Roman"/>
            <family val="1"/>
          </rPr>
          <t>FB</t>
        </r>
        <r>
          <rPr>
            <b/>
            <sz val="9"/>
            <rFont val="宋体"/>
            <family val="0"/>
          </rPr>
          <t>：</t>
        </r>
        <r>
          <rPr>
            <b/>
            <sz val="9"/>
            <rFont val="Times New Roman"/>
            <family val="1"/>
          </rPr>
          <t>173</t>
        </r>
        <r>
          <rPr>
            <b/>
            <sz val="9"/>
            <rFont val="宋体"/>
            <family val="0"/>
          </rPr>
          <t>元
烤串：</t>
        </r>
        <r>
          <rPr>
            <b/>
            <sz val="9"/>
            <rFont val="Times New Roman"/>
            <family val="1"/>
          </rPr>
          <t>70</t>
        </r>
        <r>
          <rPr>
            <b/>
            <sz val="9"/>
            <rFont val="宋体"/>
            <family val="0"/>
          </rPr>
          <t>元
共计</t>
        </r>
        <r>
          <rPr>
            <b/>
            <sz val="9"/>
            <rFont val="Times New Roman"/>
            <family val="1"/>
          </rPr>
          <t>243</t>
        </r>
        <r>
          <rPr>
            <b/>
            <sz val="9"/>
            <rFont val="宋体"/>
            <family val="0"/>
          </rPr>
          <t>元，
到会人员：肥牛，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国庆，豆，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，伶仃，军刀，小安，建军，旅游者，李冲，李智共</t>
        </r>
        <r>
          <rPr>
            <b/>
            <sz val="9"/>
            <rFont val="Times New Roman"/>
            <family val="1"/>
          </rPr>
          <t>12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20</t>
        </r>
        <r>
          <rPr>
            <b/>
            <sz val="9"/>
            <rFont val="宋体"/>
            <family val="0"/>
          </rPr>
          <t>元</t>
        </r>
      </text>
    </comment>
    <comment ref="B15" authorId="0">
      <text>
        <r>
          <rPr>
            <b/>
            <sz val="9"/>
            <rFont val="宋体"/>
            <family val="0"/>
          </rPr>
          <t>水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宋体"/>
            <family val="0"/>
          </rPr>
          <t>箱：</t>
        </r>
        <r>
          <rPr>
            <b/>
            <sz val="9"/>
            <rFont val="Times New Roman"/>
            <family val="1"/>
          </rPr>
          <t>46</t>
        </r>
        <r>
          <rPr>
            <b/>
            <sz val="9"/>
            <rFont val="宋体"/>
            <family val="0"/>
          </rPr>
          <t>元
红牛</t>
        </r>
        <r>
          <rPr>
            <b/>
            <sz val="9"/>
            <rFont val="Times New Roman"/>
            <family val="1"/>
          </rPr>
          <t>20</t>
        </r>
        <r>
          <rPr>
            <b/>
            <sz val="9"/>
            <rFont val="宋体"/>
            <family val="0"/>
          </rPr>
          <t>瓶：</t>
        </r>
        <r>
          <rPr>
            <b/>
            <sz val="9"/>
            <rFont val="Times New Roman"/>
            <family val="1"/>
          </rPr>
          <t>100</t>
        </r>
        <r>
          <rPr>
            <b/>
            <sz val="9"/>
            <rFont val="宋体"/>
            <family val="0"/>
          </rPr>
          <t>元（国庆负责买）
药品（一扶他林</t>
        </r>
        <r>
          <rPr>
            <b/>
            <sz val="9"/>
            <rFont val="Times New Roman"/>
            <family val="1"/>
          </rPr>
          <t>23</t>
        </r>
        <r>
          <rPr>
            <b/>
            <sz val="9"/>
            <rFont val="宋体"/>
            <family val="0"/>
          </rPr>
          <t>，一盒云南白药</t>
        </r>
        <r>
          <rPr>
            <b/>
            <sz val="9"/>
            <rFont val="Times New Roman"/>
            <family val="1"/>
          </rPr>
          <t>38</t>
        </r>
        <r>
          <rPr>
            <b/>
            <sz val="9"/>
            <rFont val="宋体"/>
            <family val="0"/>
          </rPr>
          <t>）：</t>
        </r>
        <r>
          <rPr>
            <b/>
            <sz val="9"/>
            <rFont val="Times New Roman"/>
            <family val="1"/>
          </rPr>
          <t>61</t>
        </r>
        <r>
          <rPr>
            <b/>
            <sz val="9"/>
            <rFont val="宋体"/>
            <family val="0"/>
          </rPr>
          <t xml:space="preserve">元
</t>
        </r>
      </text>
    </comment>
    <comment ref="C15" authorId="0">
      <text>
        <r>
          <rPr>
            <b/>
            <sz val="9"/>
            <rFont val="宋体"/>
            <family val="0"/>
          </rPr>
          <t>赛后</t>
        </r>
        <r>
          <rPr>
            <b/>
            <sz val="9"/>
            <rFont val="Times New Roman"/>
            <family val="1"/>
          </rPr>
          <t>FB(</t>
        </r>
        <r>
          <rPr>
            <b/>
            <sz val="9"/>
            <rFont val="宋体"/>
            <family val="0"/>
          </rPr>
          <t>鑫盛园</t>
        </r>
        <r>
          <rPr>
            <b/>
            <sz val="9"/>
            <rFont val="Times New Roman"/>
            <family val="1"/>
          </rPr>
          <t>)</t>
        </r>
        <r>
          <rPr>
            <b/>
            <sz val="9"/>
            <rFont val="宋体"/>
            <family val="0"/>
          </rPr>
          <t>：
一桌</t>
        </r>
        <r>
          <rPr>
            <b/>
            <sz val="9"/>
            <rFont val="Times New Roman"/>
            <family val="1"/>
          </rPr>
          <t>153</t>
        </r>
        <r>
          <rPr>
            <b/>
            <sz val="9"/>
            <rFont val="宋体"/>
            <family val="0"/>
          </rPr>
          <t>元，另一桌</t>
        </r>
        <r>
          <rPr>
            <b/>
            <sz val="9"/>
            <rFont val="Times New Roman"/>
            <family val="1"/>
          </rPr>
          <t>354</t>
        </r>
        <r>
          <rPr>
            <b/>
            <sz val="9"/>
            <rFont val="宋体"/>
            <family val="0"/>
          </rPr>
          <t>元，实付共</t>
        </r>
        <r>
          <rPr>
            <b/>
            <sz val="9"/>
            <rFont val="Times New Roman"/>
            <family val="1"/>
          </rPr>
          <t>500</t>
        </r>
        <r>
          <rPr>
            <b/>
            <sz val="9"/>
            <rFont val="宋体"/>
            <family val="0"/>
          </rPr>
          <t>元整。参与人员：</t>
        </r>
        <r>
          <rPr>
            <b/>
            <sz val="9"/>
            <rFont val="Times New Roman"/>
            <family val="1"/>
          </rPr>
          <t>wangren,</t>
        </r>
        <r>
          <rPr>
            <b/>
            <sz val="9"/>
            <rFont val="宋体"/>
            <family val="0"/>
          </rPr>
          <t>国庆，倍乐，豆，建军，</t>
        </r>
        <r>
          <rPr>
            <b/>
            <sz val="9"/>
            <rFont val="Times New Roman"/>
            <family val="1"/>
          </rPr>
          <t>gisser,</t>
        </r>
        <r>
          <rPr>
            <b/>
            <sz val="9"/>
            <rFont val="宋体"/>
            <family val="0"/>
          </rPr>
          <t>伶仃，小纪，李聪，小安，巴拉克，鱼三少，雨田，晓辉，小虫共</t>
        </r>
        <r>
          <rPr>
            <b/>
            <sz val="9"/>
            <rFont val="Times New Roman"/>
            <family val="1"/>
          </rPr>
          <t>15</t>
        </r>
        <r>
          <rPr>
            <b/>
            <sz val="9"/>
            <rFont val="宋体"/>
            <family val="0"/>
          </rPr>
          <t>人，人均</t>
        </r>
        <r>
          <rPr>
            <b/>
            <sz val="9"/>
            <rFont val="Times New Roman"/>
            <family val="1"/>
          </rPr>
          <t>33.4</t>
        </r>
        <r>
          <rPr>
            <b/>
            <sz val="9"/>
            <rFont val="宋体"/>
            <family val="0"/>
          </rPr>
          <t>元。</t>
        </r>
      </text>
    </comment>
    <comment ref="C16" authorId="0">
      <text>
        <r>
          <rPr>
            <b/>
            <sz val="9"/>
            <rFont val="宋体"/>
            <family val="0"/>
          </rPr>
          <t>赛前准备会（鑫盛园）：</t>
        </r>
        <r>
          <rPr>
            <b/>
            <sz val="9"/>
            <rFont val="Times New Roman"/>
            <family val="1"/>
          </rPr>
          <t>wangren</t>
        </r>
        <r>
          <rPr>
            <b/>
            <sz val="9"/>
            <rFont val="宋体"/>
            <family val="0"/>
          </rPr>
          <t>，肥牛，伶仃，小安，高嵩，建军，豆，鱼三少，</t>
        </r>
        <r>
          <rPr>
            <b/>
            <sz val="9"/>
            <rFont val="Times New Roman"/>
            <family val="1"/>
          </rPr>
          <t>gisser</t>
        </r>
        <r>
          <rPr>
            <b/>
            <sz val="9"/>
            <rFont val="宋体"/>
            <family val="0"/>
          </rPr>
          <t>共</t>
        </r>
        <r>
          <rPr>
            <b/>
            <sz val="9"/>
            <rFont val="Times New Roman"/>
            <family val="1"/>
          </rPr>
          <t>9</t>
        </r>
        <r>
          <rPr>
            <b/>
            <sz val="9"/>
            <rFont val="宋体"/>
            <family val="0"/>
          </rPr>
          <t>人，花费</t>
        </r>
        <r>
          <rPr>
            <b/>
            <sz val="9"/>
            <rFont val="Times New Roman"/>
            <family val="1"/>
          </rPr>
          <t>152</t>
        </r>
        <r>
          <rPr>
            <b/>
            <sz val="9"/>
            <rFont val="宋体"/>
            <family val="0"/>
          </rPr>
          <t>元，人均</t>
        </r>
        <r>
          <rPr>
            <b/>
            <sz val="9"/>
            <rFont val="Times New Roman"/>
            <family val="1"/>
          </rPr>
          <t>17</t>
        </r>
        <r>
          <rPr>
            <b/>
            <sz val="9"/>
            <rFont val="宋体"/>
            <family val="0"/>
          </rPr>
          <t>元</t>
        </r>
      </text>
    </comment>
  </commentList>
</comments>
</file>

<file path=xl/comments4.xml><?xml version="1.0" encoding="utf-8"?>
<comments xmlns="http://schemas.openxmlformats.org/spreadsheetml/2006/main">
  <authors>
    <author>陈泽滨</author>
  </authors>
  <commentList>
    <comment ref="A3" authorId="0">
      <text>
        <r>
          <rPr>
            <b/>
            <sz val="9"/>
            <rFont val="宋体"/>
            <family val="0"/>
          </rPr>
          <t>联赛开始</t>
        </r>
      </text>
    </comment>
  </commentList>
</comments>
</file>

<file path=xl/comments5.xml><?xml version="1.0" encoding="utf-8"?>
<comments xmlns="http://schemas.openxmlformats.org/spreadsheetml/2006/main">
  <authors>
    <author>陈泽滨</author>
  </authors>
  <commentList>
    <comment ref="C2" authorId="0">
      <text>
        <r>
          <rPr>
            <b/>
            <sz val="9"/>
            <rFont val="宋体"/>
            <family val="0"/>
          </rPr>
          <t>联赛开始，每场比赛按实际报名人数计算，红色的表示几乎没上场。</t>
        </r>
      </text>
    </comment>
    <comment ref="G2" authorId="0">
      <text>
        <r>
          <rPr>
            <b/>
            <sz val="9"/>
            <rFont val="宋体"/>
            <family val="0"/>
          </rPr>
          <t>联赛暂时中断</t>
        </r>
        <r>
          <rPr>
            <b/>
            <sz val="9"/>
            <rFont val="Times New Roman"/>
            <family val="1"/>
          </rPr>
          <t>2</t>
        </r>
        <r>
          <rPr>
            <b/>
            <sz val="9"/>
            <rFont val="宋体"/>
            <family val="0"/>
          </rPr>
          <t>周，队伍自己训练</t>
        </r>
      </text>
    </comment>
    <comment ref="H2" authorId="0">
      <text>
        <r>
          <rPr>
            <b/>
            <sz val="9"/>
            <rFont val="宋体"/>
            <family val="0"/>
          </rPr>
          <t>自己训练</t>
        </r>
      </text>
    </comment>
  </commentList>
</comments>
</file>

<file path=xl/sharedStrings.xml><?xml version="1.0" encoding="utf-8"?>
<sst xmlns="http://schemas.openxmlformats.org/spreadsheetml/2006/main" count="330" uniqueCount="136">
  <si>
    <t>号码</t>
  </si>
  <si>
    <t>网名</t>
  </si>
  <si>
    <t>会费交纳总额</t>
  </si>
  <si>
    <t>chichi</t>
  </si>
  <si>
    <t>张晓辉</t>
  </si>
  <si>
    <t xml:space="preserve">孤酷伶仃 </t>
  </si>
  <si>
    <t>肥牛</t>
  </si>
  <si>
    <t>国庆</t>
  </si>
  <si>
    <t>radiotommy</t>
  </si>
  <si>
    <t>大肥</t>
  </si>
  <si>
    <t>王壬</t>
  </si>
  <si>
    <t>五倍乐</t>
  </si>
  <si>
    <t>龙小威</t>
  </si>
  <si>
    <t xml:space="preserve">gisser </t>
  </si>
  <si>
    <t>小虫</t>
  </si>
  <si>
    <t>雨田小子</t>
  </si>
  <si>
    <t>巴拉克</t>
  </si>
  <si>
    <t>holley</t>
  </si>
  <si>
    <t>鱼三少</t>
  </si>
  <si>
    <t>乐乐豆</t>
  </si>
  <si>
    <t>INK911</t>
  </si>
  <si>
    <t>又被你猜中了</t>
  </si>
  <si>
    <t>我爱星星</t>
  </si>
  <si>
    <t>小纪</t>
  </si>
  <si>
    <t>多多派</t>
  </si>
  <si>
    <t>余额</t>
  </si>
  <si>
    <t>号码</t>
  </si>
  <si>
    <t>网名</t>
  </si>
  <si>
    <t>chichi</t>
  </si>
  <si>
    <t>张晓辉</t>
  </si>
  <si>
    <t xml:space="preserve">孤酷伶仃 </t>
  </si>
  <si>
    <t>肥牛</t>
  </si>
  <si>
    <t>国庆</t>
  </si>
  <si>
    <t>大肥</t>
  </si>
  <si>
    <t>王壬</t>
  </si>
  <si>
    <t>五倍乐</t>
  </si>
  <si>
    <t>龙小威</t>
  </si>
  <si>
    <t xml:space="preserve">gisser </t>
  </si>
  <si>
    <t>小虫</t>
  </si>
  <si>
    <t>巴拉克</t>
  </si>
  <si>
    <t>holley</t>
  </si>
  <si>
    <t>鱼三少</t>
  </si>
  <si>
    <t>乐乐豆</t>
  </si>
  <si>
    <t>又被你猜中了</t>
  </si>
  <si>
    <t>小纪</t>
  </si>
  <si>
    <t>日期</t>
  </si>
  <si>
    <t>FB</t>
  </si>
  <si>
    <t>合计</t>
  </si>
  <si>
    <t>费用</t>
  </si>
  <si>
    <t>场地＋裁判＋水</t>
  </si>
  <si>
    <t>活动时间</t>
  </si>
  <si>
    <t>对手</t>
  </si>
  <si>
    <t>进球</t>
  </si>
  <si>
    <t>比分</t>
  </si>
  <si>
    <t>胜负</t>
  </si>
  <si>
    <t>胜</t>
  </si>
  <si>
    <t>比赛地点</t>
  </si>
  <si>
    <t>到</t>
  </si>
  <si>
    <t>旅游者</t>
  </si>
  <si>
    <t>阿非</t>
  </si>
  <si>
    <t>军刀</t>
  </si>
  <si>
    <t>小安</t>
  </si>
  <si>
    <t>老唐</t>
  </si>
  <si>
    <t>李翀</t>
  </si>
  <si>
    <t>小安</t>
  </si>
  <si>
    <t>杜康</t>
  </si>
  <si>
    <t>高嵩</t>
  </si>
  <si>
    <t>农学院</t>
  </si>
  <si>
    <t>李翀</t>
  </si>
  <si>
    <t>杜康</t>
  </si>
  <si>
    <t>公园守望者</t>
  </si>
  <si>
    <r>
      <t>小纪</t>
    </r>
    <r>
      <rPr>
        <sz val="10"/>
        <rFont val="Times New Roman"/>
        <family val="1"/>
      </rPr>
      <t>,gisser</t>
    </r>
    <r>
      <rPr>
        <sz val="10"/>
        <rFont val="宋体"/>
        <family val="0"/>
      </rPr>
      <t>各进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球，伶仃一球</t>
    </r>
  </si>
  <si>
    <t>到</t>
  </si>
  <si>
    <t>到</t>
  </si>
  <si>
    <t>到</t>
  </si>
  <si>
    <t>风云</t>
  </si>
  <si>
    <t>平</t>
  </si>
  <si>
    <t>军刀任意球，乌龙一个</t>
  </si>
  <si>
    <t>北京人家</t>
  </si>
  <si>
    <r>
      <t>gisser(</t>
    </r>
    <r>
      <rPr>
        <sz val="10"/>
        <rFont val="宋体"/>
        <family val="0"/>
      </rPr>
      <t>点球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，小安，高嵩各一球</t>
    </r>
  </si>
  <si>
    <t>2003合计</t>
  </si>
  <si>
    <t>2004合计</t>
  </si>
  <si>
    <r>
      <t>护腿板</t>
    </r>
    <r>
      <rPr>
        <sz val="10"/>
        <rFont val="Times New Roman"/>
        <family val="1"/>
      </rPr>
      <t>(13)/</t>
    </r>
    <r>
      <rPr>
        <sz val="10"/>
        <rFont val="宋体"/>
        <family val="0"/>
      </rPr>
      <t>袜子</t>
    </r>
    <r>
      <rPr>
        <sz val="10"/>
        <rFont val="Times New Roman"/>
        <family val="1"/>
      </rPr>
      <t>(8)</t>
    </r>
  </si>
  <si>
    <r>
      <t>05</t>
    </r>
    <r>
      <rPr>
        <sz val="10"/>
        <rFont val="宋体"/>
        <family val="0"/>
      </rPr>
      <t>年联赛结束后个人剩余费用</t>
    </r>
  </si>
  <si>
    <r>
      <t>05</t>
    </r>
    <r>
      <rPr>
        <sz val="10"/>
        <rFont val="宋体"/>
        <family val="0"/>
      </rPr>
      <t>年联赛第二阶段淘汰赛</t>
    </r>
  </si>
  <si>
    <r>
      <t>2005-10-7(</t>
    </r>
    <r>
      <rPr>
        <sz val="10"/>
        <rFont val="宋体"/>
        <family val="0"/>
      </rPr>
      <t>队庆）</t>
    </r>
  </si>
  <si>
    <r>
      <t>2006-3-12</t>
    </r>
    <r>
      <rPr>
        <sz val="10"/>
        <rFont val="宋体"/>
        <family val="0"/>
      </rPr>
      <t>晚</t>
    </r>
  </si>
  <si>
    <t>生活一小时</t>
  </si>
  <si>
    <t>老周</t>
  </si>
  <si>
    <t>柳</t>
  </si>
  <si>
    <t>旅游者</t>
  </si>
  <si>
    <t>呼树彬</t>
  </si>
  <si>
    <t>阿非</t>
  </si>
  <si>
    <t>军刀</t>
  </si>
  <si>
    <t>小安</t>
  </si>
  <si>
    <t>杜康</t>
  </si>
  <si>
    <t>小阮</t>
  </si>
  <si>
    <t>小刘</t>
  </si>
  <si>
    <t>老唐</t>
  </si>
  <si>
    <t>伤感流沙</t>
  </si>
  <si>
    <t>李翀</t>
  </si>
  <si>
    <t>刀手</t>
  </si>
  <si>
    <t>高嵩</t>
  </si>
  <si>
    <t>合计</t>
  </si>
  <si>
    <t>李志</t>
  </si>
  <si>
    <t>龙骑兵</t>
  </si>
  <si>
    <t>农学院</t>
  </si>
  <si>
    <r>
      <t>胜</t>
    </r>
    <r>
      <rPr>
        <sz val="10"/>
        <rFont val="Times New Roman"/>
        <family val="1"/>
      </rPr>
      <t xml:space="preserve"> </t>
    </r>
  </si>
  <si>
    <r>
      <t>gisser</t>
    </r>
    <r>
      <rPr>
        <sz val="10"/>
        <rFont val="宋体"/>
        <family val="0"/>
      </rPr>
      <t>，小安，军刀各一球</t>
    </r>
  </si>
  <si>
    <t>联赛初期赞助费</t>
  </si>
  <si>
    <t>李智</t>
  </si>
  <si>
    <t>训练赛</t>
  </si>
  <si>
    <t>体育公园</t>
  </si>
  <si>
    <t>新矛门业</t>
  </si>
  <si>
    <t>华电</t>
  </si>
  <si>
    <t>负</t>
  </si>
  <si>
    <t>小安一球</t>
  </si>
  <si>
    <t>非联赛</t>
  </si>
  <si>
    <t>蒲毅</t>
  </si>
  <si>
    <t>蒲毅</t>
  </si>
  <si>
    <r>
      <t>2006-4-22</t>
    </r>
    <r>
      <rPr>
        <sz val="12"/>
        <rFont val="宋体"/>
        <family val="0"/>
      </rPr>
      <t>晚</t>
    </r>
  </si>
  <si>
    <r>
      <t>2006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晚</t>
    </r>
  </si>
  <si>
    <t>队服印字
等费用</t>
  </si>
  <si>
    <t>回联</t>
  </si>
  <si>
    <t>平</t>
  </si>
  <si>
    <r>
      <t>军刀一球，</t>
    </r>
    <r>
      <rPr>
        <sz val="10"/>
        <rFont val="Times New Roman"/>
        <family val="1"/>
      </rPr>
      <t>gisser</t>
    </r>
    <r>
      <rPr>
        <sz val="10"/>
        <rFont val="宋体"/>
        <family val="0"/>
      </rPr>
      <t>助攻</t>
    </r>
  </si>
  <si>
    <r>
      <t>2006-5-13</t>
    </r>
    <r>
      <rPr>
        <sz val="10"/>
        <rFont val="宋体"/>
        <family val="0"/>
      </rPr>
      <t>晚</t>
    </r>
  </si>
  <si>
    <t>雨田</t>
  </si>
  <si>
    <t>到</t>
  </si>
  <si>
    <t>老男孩</t>
  </si>
  <si>
    <t>体育公园</t>
  </si>
  <si>
    <r>
      <t>gisser</t>
    </r>
    <r>
      <rPr>
        <sz val="10"/>
        <rFont val="宋体"/>
        <family val="0"/>
      </rPr>
      <t>一球，小安一球</t>
    </r>
  </si>
  <si>
    <t>2006-5-13晚</t>
  </si>
  <si>
    <r>
      <t>2006-5-21</t>
    </r>
    <r>
      <rPr>
        <sz val="12"/>
        <rFont val="宋体"/>
        <family val="0"/>
      </rPr>
      <t>晚</t>
    </r>
  </si>
  <si>
    <r>
      <t>2006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－</t>
    </r>
    <r>
      <rPr>
        <sz val="10"/>
        <rFont val="Times New Roman"/>
        <family val="1"/>
      </rPr>
      <t>21</t>
    </r>
    <r>
      <rPr>
        <sz val="10"/>
        <rFont val="宋体"/>
        <family val="0"/>
      </rPr>
      <t>晚</t>
    </r>
  </si>
  <si>
    <t>联赛未开始时余额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</si>
</sst>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1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宋体"/>
      <family val="0"/>
    </font>
    <font>
      <sz val="10"/>
      <color indexed="10"/>
      <name val="宋体"/>
      <family val="0"/>
    </font>
    <font>
      <b/>
      <sz val="9"/>
      <name val="宋体"/>
      <family val="0"/>
    </font>
    <font>
      <b/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176" fontId="1" fillId="0" borderId="0" xfId="0" applyNumberFormat="1" applyFont="1" applyBorder="1" applyAlignment="1">
      <alignment/>
    </xf>
    <xf numFmtId="176" fontId="0" fillId="0" borderId="0" xfId="0" applyNumberFormat="1" applyAlignment="1">
      <alignment/>
    </xf>
    <xf numFmtId="20" fontId="1" fillId="0" borderId="0" xfId="0" applyNumberFormat="1" applyFont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/>
    </xf>
    <xf numFmtId="14" fontId="1" fillId="4" borderId="0" xfId="0" applyNumberFormat="1" applyFont="1" applyFill="1" applyAlignment="1">
      <alignment horizontal="center" wrapText="1"/>
    </xf>
    <xf numFmtId="14" fontId="0" fillId="0" borderId="0" xfId="0" applyNumberFormat="1" applyAlignment="1">
      <alignment/>
    </xf>
    <xf numFmtId="0" fontId="8" fillId="0" borderId="1" xfId="0" applyFont="1" applyBorder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20" fontId="8" fillId="0" borderId="0" xfId="0" applyNumberFormat="1" applyFont="1" applyAlignment="1">
      <alignment horizontal="center" wrapText="1"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7"/>
  <sheetViews>
    <sheetView tabSelected="1" workbookViewId="0" topLeftCell="A7">
      <pane xSplit="2" topLeftCell="BE1" activePane="topRight" state="frozen"/>
      <selection pane="topLeft" activeCell="A1" sqref="A1"/>
      <selection pane="topRight" activeCell="BL2" sqref="BL2"/>
    </sheetView>
  </sheetViews>
  <sheetFormatPr defaultColWidth="9.00390625" defaultRowHeight="14.25"/>
  <cols>
    <col min="1" max="1" width="4.125" style="13" customWidth="1"/>
    <col min="2" max="2" width="9.875" style="14" customWidth="1"/>
    <col min="3" max="3" width="8.75390625" style="13" customWidth="1"/>
    <col min="4" max="4" width="8.25390625" style="13" customWidth="1"/>
    <col min="5" max="5" width="6.75390625" style="13" customWidth="1"/>
    <col min="6" max="6" width="7.75390625" style="13" customWidth="1"/>
    <col min="7" max="7" width="8.125" style="13" customWidth="1"/>
    <col min="8" max="8" width="9.625" style="13" customWidth="1"/>
    <col min="9" max="9" width="10.25390625" style="13" customWidth="1"/>
    <col min="10" max="10" width="10.125" style="13" customWidth="1"/>
    <col min="11" max="39" width="8.75390625" style="13" customWidth="1"/>
    <col min="40" max="40" width="6.75390625" style="13" customWidth="1"/>
    <col min="41" max="41" width="9.75390625" style="13" customWidth="1"/>
    <col min="42" max="42" width="9.25390625" style="13" customWidth="1"/>
    <col min="43" max="44" width="12.00390625" style="13" customWidth="1"/>
    <col min="45" max="63" width="9.25390625" style="13" customWidth="1"/>
    <col min="64" max="64" width="14.125" style="0" customWidth="1"/>
    <col min="65" max="65" width="10.50390625" style="0" bestFit="1" customWidth="1"/>
    <col min="66" max="66" width="9.50390625" style="0" bestFit="1" customWidth="1"/>
  </cols>
  <sheetData>
    <row r="1" spans="1:65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M1" s="15"/>
    </row>
    <row r="2" spans="1:64" ht="38.25">
      <c r="A2" s="1" t="s">
        <v>0</v>
      </c>
      <c r="B2" s="2" t="s">
        <v>1</v>
      </c>
      <c r="C2" s="3" t="s">
        <v>2</v>
      </c>
      <c r="D2" s="3" t="s">
        <v>80</v>
      </c>
      <c r="E2" s="3" t="s">
        <v>81</v>
      </c>
      <c r="F2" s="21">
        <v>38354</v>
      </c>
      <c r="G2" s="21">
        <v>38360</v>
      </c>
      <c r="H2" s="21">
        <v>38368</v>
      </c>
      <c r="I2" s="21">
        <v>38374</v>
      </c>
      <c r="J2" s="21">
        <v>38381</v>
      </c>
      <c r="K2" s="21">
        <v>38383</v>
      </c>
      <c r="L2" s="21">
        <v>38402</v>
      </c>
      <c r="M2" s="21">
        <v>38402</v>
      </c>
      <c r="N2" s="21">
        <v>38409</v>
      </c>
      <c r="O2" s="21">
        <v>38417</v>
      </c>
      <c r="P2" s="21">
        <v>38423</v>
      </c>
      <c r="Q2" s="21">
        <v>38430</v>
      </c>
      <c r="R2" s="21">
        <v>38437</v>
      </c>
      <c r="S2" s="21" t="s">
        <v>82</v>
      </c>
      <c r="T2" s="21">
        <v>38444</v>
      </c>
      <c r="U2" s="21">
        <v>38466</v>
      </c>
      <c r="V2" s="21">
        <v>38473</v>
      </c>
      <c r="W2" s="50" t="s">
        <v>83</v>
      </c>
      <c r="X2" s="50">
        <v>38536</v>
      </c>
      <c r="Y2" s="50" t="s">
        <v>84</v>
      </c>
      <c r="Z2" s="50">
        <v>38542</v>
      </c>
      <c r="AA2" s="50">
        <v>38543</v>
      </c>
      <c r="AB2" s="50">
        <v>38549</v>
      </c>
      <c r="AC2" s="50">
        <v>38557</v>
      </c>
      <c r="AD2" s="50">
        <v>38556</v>
      </c>
      <c r="AE2" s="50">
        <v>38563</v>
      </c>
      <c r="AF2" s="50">
        <v>38570</v>
      </c>
      <c r="AG2" s="50">
        <v>38577</v>
      </c>
      <c r="AH2" s="50">
        <v>38584</v>
      </c>
      <c r="AI2" s="50">
        <v>38591</v>
      </c>
      <c r="AJ2" s="50">
        <v>38598</v>
      </c>
      <c r="AK2" s="50">
        <v>38605</v>
      </c>
      <c r="AL2" s="50">
        <v>38612</v>
      </c>
      <c r="AM2" s="50">
        <v>38619</v>
      </c>
      <c r="AN2" s="50" t="s">
        <v>85</v>
      </c>
      <c r="AO2" s="50">
        <v>38640</v>
      </c>
      <c r="AP2" s="50">
        <v>38643</v>
      </c>
      <c r="AQ2" s="50">
        <v>38647</v>
      </c>
      <c r="AR2" s="50">
        <v>38654</v>
      </c>
      <c r="AS2" s="50">
        <v>38661</v>
      </c>
      <c r="AT2" s="50">
        <v>38668</v>
      </c>
      <c r="AU2" s="50">
        <v>38675</v>
      </c>
      <c r="AV2" s="50">
        <v>38682</v>
      </c>
      <c r="AW2" s="50">
        <v>38689</v>
      </c>
      <c r="AX2" s="50">
        <v>38696</v>
      </c>
      <c r="AY2" s="50">
        <v>38703</v>
      </c>
      <c r="AZ2" s="50">
        <v>38710</v>
      </c>
      <c r="BA2" s="50">
        <v>38718</v>
      </c>
      <c r="BB2" s="50">
        <v>38724</v>
      </c>
      <c r="BC2" s="50">
        <v>38731</v>
      </c>
      <c r="BD2" s="50">
        <v>38738</v>
      </c>
      <c r="BE2" s="50">
        <v>38759</v>
      </c>
      <c r="BF2" s="50">
        <v>38760</v>
      </c>
      <c r="BG2" s="50">
        <v>38766</v>
      </c>
      <c r="BH2" s="50">
        <v>38773</v>
      </c>
      <c r="BI2" s="50">
        <v>38781</v>
      </c>
      <c r="BJ2" s="50">
        <v>38788</v>
      </c>
      <c r="BK2" s="50" t="s">
        <v>86</v>
      </c>
      <c r="BL2" s="3" t="s">
        <v>135</v>
      </c>
    </row>
    <row r="3" spans="1:65" ht="14.25">
      <c r="A3" s="4">
        <v>0</v>
      </c>
      <c r="B3" s="5" t="s">
        <v>3</v>
      </c>
      <c r="C3" s="4">
        <f>250+200+200+200+200+50+200+200+400</f>
        <v>1900</v>
      </c>
      <c r="D3" s="4">
        <v>95.5</v>
      </c>
      <c r="E3" s="4">
        <v>647.75</v>
      </c>
      <c r="F3" s="4">
        <v>9</v>
      </c>
      <c r="G3" s="4">
        <v>16</v>
      </c>
      <c r="H3" s="4">
        <f>15+8</f>
        <v>23</v>
      </c>
      <c r="I3" s="4">
        <v>15</v>
      </c>
      <c r="J3" s="4"/>
      <c r="K3" s="4">
        <v>59</v>
      </c>
      <c r="L3" s="4">
        <v>1</v>
      </c>
      <c r="M3" s="4"/>
      <c r="N3" s="4">
        <v>19</v>
      </c>
      <c r="O3" s="4">
        <v>20</v>
      </c>
      <c r="P3" s="4">
        <v>14</v>
      </c>
      <c r="Q3" s="4">
        <v>46</v>
      </c>
      <c r="R3" s="4">
        <v>12</v>
      </c>
      <c r="S3" s="4"/>
      <c r="T3" s="4">
        <v>24</v>
      </c>
      <c r="U3" s="4">
        <v>12</v>
      </c>
      <c r="V3" s="4">
        <v>10</v>
      </c>
      <c r="W3" s="4">
        <v>167.5</v>
      </c>
      <c r="X3" s="4">
        <v>18</v>
      </c>
      <c r="Y3" s="4">
        <v>16</v>
      </c>
      <c r="Z3" s="4"/>
      <c r="AA3" s="4"/>
      <c r="AB3" s="4">
        <v>46.5</v>
      </c>
      <c r="AC3" s="4"/>
      <c r="AD3" s="38">
        <v>18.5</v>
      </c>
      <c r="AE3" s="38"/>
      <c r="AF3" s="38"/>
      <c r="AG3" s="38">
        <v>15</v>
      </c>
      <c r="AH3" s="38">
        <v>15</v>
      </c>
      <c r="AI3" s="38"/>
      <c r="AJ3" s="38"/>
      <c r="AK3" s="38">
        <v>15</v>
      </c>
      <c r="AL3" s="38">
        <v>14</v>
      </c>
      <c r="AM3" s="38">
        <v>17</v>
      </c>
      <c r="AN3" s="38">
        <v>25</v>
      </c>
      <c r="AO3" s="38">
        <v>2.5</v>
      </c>
      <c r="AP3" s="38"/>
      <c r="AQ3" s="38">
        <v>16.5</v>
      </c>
      <c r="AR3" s="38">
        <v>15</v>
      </c>
      <c r="AS3" s="38">
        <v>10</v>
      </c>
      <c r="AT3" s="38">
        <v>10</v>
      </c>
      <c r="AU3" s="38">
        <v>29</v>
      </c>
      <c r="AV3" s="38">
        <v>9</v>
      </c>
      <c r="AW3" s="38">
        <v>12</v>
      </c>
      <c r="AX3" s="38">
        <v>12</v>
      </c>
      <c r="AY3" s="38">
        <v>15</v>
      </c>
      <c r="AZ3" s="38">
        <v>22</v>
      </c>
      <c r="BA3" s="38">
        <v>20</v>
      </c>
      <c r="BB3" s="38">
        <v>22.8</v>
      </c>
      <c r="BC3" s="38">
        <v>15.5</v>
      </c>
      <c r="BD3" s="38">
        <v>15</v>
      </c>
      <c r="BE3" s="38">
        <v>20.4</v>
      </c>
      <c r="BF3" s="38">
        <v>9.2</v>
      </c>
      <c r="BG3" s="38">
        <v>18</v>
      </c>
      <c r="BH3" s="38">
        <v>16</v>
      </c>
      <c r="BI3" s="38">
        <v>18.3</v>
      </c>
      <c r="BJ3" s="38">
        <v>19</v>
      </c>
      <c r="BK3" s="38"/>
      <c r="BL3" s="28">
        <f>C3-D3-E3-F3-G3-H3-I3-J3-K3-L3-M3-N3-O3-P3-Q3-R3-S3-T3-U3-V3+W3-X3-Y3-Z3-AA3-AB3-AC3-AD3-AE3-AF3-AG3-AH3-AI3-AJ3-AK3-AL3-AM3-AN3-AO3-AP3-AQ3-AR3-AS3-AT3-AU3-AV3-AW3-AX3-AY3-AZ3-BA3-BB3-BC3-BD3-BE3-BF3-BG3-BH3-BI3-BJ3-BK3</f>
        <v>517.0500000000001</v>
      </c>
      <c r="BM3" s="40"/>
    </row>
    <row r="4" spans="1:64" ht="14.25">
      <c r="A4" s="4">
        <v>1</v>
      </c>
      <c r="B4" s="6" t="s">
        <v>4</v>
      </c>
      <c r="C4" s="4">
        <f>100+100+100+100+120+215+20+70+75+300+50+105+200+700+200</f>
        <v>2455</v>
      </c>
      <c r="D4" s="4">
        <v>51.5</v>
      </c>
      <c r="E4" s="4">
        <v>813.25</v>
      </c>
      <c r="F4" s="4"/>
      <c r="G4" s="4"/>
      <c r="H4" s="4">
        <f>15+8</f>
        <v>23</v>
      </c>
      <c r="I4" s="4"/>
      <c r="J4" s="4"/>
      <c r="K4" s="4">
        <v>59</v>
      </c>
      <c r="L4" s="4"/>
      <c r="M4" s="4">
        <v>27</v>
      </c>
      <c r="N4" s="4">
        <v>3</v>
      </c>
      <c r="O4" s="4">
        <v>20</v>
      </c>
      <c r="P4" s="4"/>
      <c r="Q4" s="4">
        <v>34</v>
      </c>
      <c r="R4" s="4">
        <v>12</v>
      </c>
      <c r="S4" s="4"/>
      <c r="T4" s="4">
        <v>49</v>
      </c>
      <c r="U4" s="4">
        <v>12</v>
      </c>
      <c r="V4" s="4"/>
      <c r="W4" s="4">
        <v>-107.5</v>
      </c>
      <c r="X4" s="4"/>
      <c r="Y4" s="4">
        <v>16</v>
      </c>
      <c r="Z4" s="4">
        <v>27</v>
      </c>
      <c r="AA4" s="4"/>
      <c r="AB4" s="4">
        <v>46.5</v>
      </c>
      <c r="AC4" s="4">
        <v>22</v>
      </c>
      <c r="AD4" s="38">
        <v>18.5</v>
      </c>
      <c r="AE4" s="38">
        <f>23.5+19</f>
        <v>42.5</v>
      </c>
      <c r="AF4" s="38">
        <v>33</v>
      </c>
      <c r="AG4" s="38">
        <v>15</v>
      </c>
      <c r="AH4" s="38"/>
      <c r="AI4" s="38"/>
      <c r="AJ4" s="38"/>
      <c r="AK4" s="38"/>
      <c r="AL4" s="38">
        <v>45</v>
      </c>
      <c r="AM4" s="38">
        <v>17</v>
      </c>
      <c r="AN4" s="38">
        <v>65</v>
      </c>
      <c r="AO4" s="38"/>
      <c r="AP4" s="38">
        <v>19</v>
      </c>
      <c r="AQ4" s="38"/>
      <c r="AR4" s="38">
        <v>25</v>
      </c>
      <c r="AS4" s="38">
        <v>10</v>
      </c>
      <c r="AT4" s="38">
        <v>18</v>
      </c>
      <c r="AU4" s="38"/>
      <c r="AV4" s="38">
        <v>9</v>
      </c>
      <c r="AW4" s="38"/>
      <c r="AX4" s="38"/>
      <c r="AY4" s="38"/>
      <c r="AZ4" s="38"/>
      <c r="BA4" s="38"/>
      <c r="BB4" s="38"/>
      <c r="BC4" s="38"/>
      <c r="BD4" s="38"/>
      <c r="BE4" s="38"/>
      <c r="BF4" s="38">
        <v>9.2</v>
      </c>
      <c r="BG4" s="38"/>
      <c r="BH4" s="38">
        <v>16</v>
      </c>
      <c r="BI4" s="38"/>
      <c r="BJ4" s="38"/>
      <c r="BK4" s="38">
        <v>9</v>
      </c>
      <c r="BL4" s="28">
        <f aca="true" t="shared" si="0" ref="BL4:BL42">C4-D4-E4-F4-G4-H4-I4-J4-K4-L4-M4-N4-O4-P4-Q4-R4-S4-T4-U4-V4+W4-X4-Y4-Z4-AA4-AB4-AC4-AD4-AE4-AF4-AG4-AH4-AI4-AJ4-AK4-AL4-AM4-AN4-AO4-AP4-AQ4-AR4-AS4-AT4-AU4-AV4-AW4-AX4-AY4-AZ4-BA4-BB4-BC4-BD4-BE4-BF4-BG4-BH4-BI4-BJ4-BK4</f>
        <v>781.05</v>
      </c>
    </row>
    <row r="5" spans="1:64" ht="14.25">
      <c r="A5" s="4">
        <v>2</v>
      </c>
      <c r="B5" s="7" t="s">
        <v>5</v>
      </c>
      <c r="C5" s="4">
        <f>150+200+100+100+100+100+100+100+200+10+50+79+200+300+200+300+100</f>
        <v>2389</v>
      </c>
      <c r="D5" s="4">
        <v>123</v>
      </c>
      <c r="E5" s="4">
        <v>810.25</v>
      </c>
      <c r="F5" s="4">
        <v>9</v>
      </c>
      <c r="G5" s="4">
        <v>16</v>
      </c>
      <c r="H5" s="4">
        <f>15+8</f>
        <v>23</v>
      </c>
      <c r="I5" s="4">
        <v>15</v>
      </c>
      <c r="J5" s="4">
        <v>23</v>
      </c>
      <c r="K5" s="4">
        <v>59</v>
      </c>
      <c r="L5" s="4">
        <v>1</v>
      </c>
      <c r="M5" s="4">
        <v>27</v>
      </c>
      <c r="N5" s="4">
        <v>19</v>
      </c>
      <c r="O5" s="4">
        <v>20</v>
      </c>
      <c r="P5" s="4">
        <v>14</v>
      </c>
      <c r="Q5" s="4">
        <v>46</v>
      </c>
      <c r="R5" s="4">
        <v>12</v>
      </c>
      <c r="S5" s="4">
        <v>37</v>
      </c>
      <c r="T5" s="4">
        <v>49</v>
      </c>
      <c r="U5" s="4">
        <v>12</v>
      </c>
      <c r="V5" s="4">
        <v>10</v>
      </c>
      <c r="W5" s="4">
        <v>16.5</v>
      </c>
      <c r="X5" s="4">
        <v>46</v>
      </c>
      <c r="Y5" s="4">
        <v>16</v>
      </c>
      <c r="Z5" s="4">
        <v>48</v>
      </c>
      <c r="AA5" s="4">
        <v>39</v>
      </c>
      <c r="AB5" s="4">
        <v>46.5</v>
      </c>
      <c r="AC5" s="4">
        <v>22</v>
      </c>
      <c r="AD5" s="38">
        <v>18.5</v>
      </c>
      <c r="AE5" s="38">
        <f>23.5+19</f>
        <v>42.5</v>
      </c>
      <c r="AF5" s="38">
        <v>33</v>
      </c>
      <c r="AG5" s="38">
        <v>15</v>
      </c>
      <c r="AH5" s="38">
        <v>15</v>
      </c>
      <c r="AI5" s="38"/>
      <c r="AJ5" s="38"/>
      <c r="AK5" s="38"/>
      <c r="AL5" s="38"/>
      <c r="AM5" s="38"/>
      <c r="AN5" s="38">
        <v>65</v>
      </c>
      <c r="AO5" s="38">
        <v>2.5</v>
      </c>
      <c r="AP5" s="38">
        <v>19</v>
      </c>
      <c r="AQ5" s="38">
        <v>46.5</v>
      </c>
      <c r="AR5" s="38">
        <v>40</v>
      </c>
      <c r="AS5" s="38">
        <v>10</v>
      </c>
      <c r="AT5" s="38"/>
      <c r="AU5" s="38">
        <v>29</v>
      </c>
      <c r="AV5" s="38">
        <v>9</v>
      </c>
      <c r="AW5" s="38"/>
      <c r="AX5" s="38"/>
      <c r="AY5" s="38"/>
      <c r="AZ5" s="38"/>
      <c r="BA5" s="38">
        <v>68.3</v>
      </c>
      <c r="BB5" s="38"/>
      <c r="BC5" s="38"/>
      <c r="BD5" s="38"/>
      <c r="BE5" s="38">
        <v>20.4</v>
      </c>
      <c r="BF5" s="38">
        <v>9.2</v>
      </c>
      <c r="BG5" s="38"/>
      <c r="BH5" s="38"/>
      <c r="BI5" s="38"/>
      <c r="BJ5" s="38"/>
      <c r="BK5" s="38"/>
      <c r="BL5" s="28">
        <f t="shared" si="0"/>
        <v>419.85</v>
      </c>
    </row>
    <row r="6" spans="1:64" ht="14.25">
      <c r="A6" s="4">
        <v>3</v>
      </c>
      <c r="B6" s="7" t="s">
        <v>6</v>
      </c>
      <c r="C6" s="4">
        <f>600+200+100+300+138+200+500+300+100+200+420</f>
        <v>3058</v>
      </c>
      <c r="D6" s="4">
        <v>152</v>
      </c>
      <c r="E6" s="4">
        <v>2031.25</v>
      </c>
      <c r="F6" s="4">
        <f>9+22+15</f>
        <v>46</v>
      </c>
      <c r="G6" s="4">
        <f>16+34</f>
        <v>50</v>
      </c>
      <c r="H6" s="4">
        <f>15+8</f>
        <v>23</v>
      </c>
      <c r="I6" s="4">
        <v>15</v>
      </c>
      <c r="J6" s="4">
        <v>23</v>
      </c>
      <c r="K6" s="4">
        <v>59</v>
      </c>
      <c r="L6" s="4">
        <v>1</v>
      </c>
      <c r="M6" s="4"/>
      <c r="N6" s="4">
        <v>3</v>
      </c>
      <c r="O6" s="4"/>
      <c r="P6" s="4"/>
      <c r="Q6" s="4"/>
      <c r="R6" s="4">
        <v>2</v>
      </c>
      <c r="S6" s="4"/>
      <c r="T6" s="4">
        <v>9</v>
      </c>
      <c r="U6" s="4">
        <v>12</v>
      </c>
      <c r="V6" s="4">
        <v>10</v>
      </c>
      <c r="W6" s="4">
        <v>-123</v>
      </c>
      <c r="X6" s="4"/>
      <c r="Y6" s="4"/>
      <c r="Z6" s="4"/>
      <c r="AA6" s="4"/>
      <c r="AB6" s="4"/>
      <c r="AC6" s="4">
        <v>22</v>
      </c>
      <c r="AD6" s="38">
        <v>18.5</v>
      </c>
      <c r="AE6" s="38"/>
      <c r="AF6" s="38"/>
      <c r="AG6" s="38"/>
      <c r="AH6" s="38"/>
      <c r="AI6" s="38"/>
      <c r="AJ6" s="38"/>
      <c r="AK6" s="38"/>
      <c r="AL6" s="38"/>
      <c r="AM6" s="38"/>
      <c r="AN6" s="38">
        <v>90</v>
      </c>
      <c r="AO6" s="38"/>
      <c r="AP6" s="38"/>
      <c r="AQ6" s="38"/>
      <c r="AR6" s="38"/>
      <c r="AS6" s="38">
        <v>10</v>
      </c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>
        <v>15</v>
      </c>
      <c r="BE6" s="38"/>
      <c r="BF6" s="38">
        <v>9.2</v>
      </c>
      <c r="BG6" s="38"/>
      <c r="BH6" s="38"/>
      <c r="BI6" s="38"/>
      <c r="BJ6" s="38"/>
      <c r="BK6" s="38"/>
      <c r="BL6" s="28">
        <f t="shared" si="0"/>
        <v>334.05</v>
      </c>
    </row>
    <row r="7" spans="1:67" ht="15.75">
      <c r="A7" s="4">
        <v>4</v>
      </c>
      <c r="B7" s="7" t="s">
        <v>7</v>
      </c>
      <c r="C7" s="4">
        <f>350+200+90+30+85+50+950+123.5+24+20+50+365+20+550-228+20+160+147+300+324+24+185+261+100+1400</f>
        <v>5600.5</v>
      </c>
      <c r="D7" s="4">
        <v>143</v>
      </c>
      <c r="E7" s="4">
        <v>1277.25</v>
      </c>
      <c r="F7" s="4">
        <f>9+22+15</f>
        <v>46</v>
      </c>
      <c r="G7" s="4">
        <f>16+34</f>
        <v>50</v>
      </c>
      <c r="H7" s="4">
        <f>15+8</f>
        <v>23</v>
      </c>
      <c r="I7" s="4">
        <v>15</v>
      </c>
      <c r="J7" s="4">
        <v>23</v>
      </c>
      <c r="K7" s="4">
        <v>59</v>
      </c>
      <c r="L7" s="4">
        <v>1</v>
      </c>
      <c r="M7" s="4">
        <v>27</v>
      </c>
      <c r="N7" s="4">
        <v>19</v>
      </c>
      <c r="O7" s="4">
        <v>20</v>
      </c>
      <c r="P7" s="4">
        <v>14</v>
      </c>
      <c r="Q7" s="4">
        <v>46</v>
      </c>
      <c r="R7" s="4">
        <v>12</v>
      </c>
      <c r="S7" s="4"/>
      <c r="T7" s="4">
        <v>49</v>
      </c>
      <c r="U7" s="4">
        <v>12</v>
      </c>
      <c r="V7" s="4">
        <v>10</v>
      </c>
      <c r="W7" s="4">
        <v>240</v>
      </c>
      <c r="X7" s="4">
        <v>46</v>
      </c>
      <c r="Y7" s="4">
        <v>16</v>
      </c>
      <c r="Z7" s="4">
        <v>48</v>
      </c>
      <c r="AA7" s="4">
        <v>39</v>
      </c>
      <c r="AB7" s="4">
        <v>46.5</v>
      </c>
      <c r="AC7" s="4">
        <v>22</v>
      </c>
      <c r="AD7" s="38">
        <v>18.5</v>
      </c>
      <c r="AE7" s="38">
        <f>23.5+19</f>
        <v>42.5</v>
      </c>
      <c r="AF7" s="38">
        <v>33</v>
      </c>
      <c r="AG7" s="38">
        <v>15</v>
      </c>
      <c r="AH7" s="38">
        <v>15</v>
      </c>
      <c r="AI7" s="38">
        <v>37</v>
      </c>
      <c r="AJ7" s="38">
        <v>23</v>
      </c>
      <c r="AK7" s="38"/>
      <c r="AL7" s="38">
        <v>45</v>
      </c>
      <c r="AM7" s="38">
        <v>42</v>
      </c>
      <c r="AN7" s="38">
        <v>90</v>
      </c>
      <c r="AO7" s="38">
        <v>2.5</v>
      </c>
      <c r="AP7" s="38">
        <v>19</v>
      </c>
      <c r="AQ7" s="38">
        <v>16.5</v>
      </c>
      <c r="AR7" s="38">
        <v>40</v>
      </c>
      <c r="AS7" s="38">
        <v>10</v>
      </c>
      <c r="AT7" s="38">
        <v>28</v>
      </c>
      <c r="AU7" s="38">
        <v>10</v>
      </c>
      <c r="AV7" s="38"/>
      <c r="AW7" s="38">
        <v>12</v>
      </c>
      <c r="AX7" s="38">
        <v>62</v>
      </c>
      <c r="AY7" s="38">
        <v>15</v>
      </c>
      <c r="AZ7" s="38">
        <v>22</v>
      </c>
      <c r="BA7" s="38">
        <v>68.3</v>
      </c>
      <c r="BB7" s="38">
        <v>22.8</v>
      </c>
      <c r="BC7" s="38">
        <v>15.5</v>
      </c>
      <c r="BD7" s="38">
        <v>15</v>
      </c>
      <c r="BE7" s="38">
        <v>20.4</v>
      </c>
      <c r="BF7" s="38">
        <v>9.2</v>
      </c>
      <c r="BG7" s="38">
        <v>98.5</v>
      </c>
      <c r="BH7" s="38">
        <v>56</v>
      </c>
      <c r="BI7" s="38">
        <v>18.3</v>
      </c>
      <c r="BJ7" s="38">
        <v>19</v>
      </c>
      <c r="BK7" s="38">
        <v>9</v>
      </c>
      <c r="BL7" s="28">
        <f t="shared" si="0"/>
        <v>2826.7499999999995</v>
      </c>
      <c r="BO7" s="15"/>
    </row>
    <row r="8" spans="1:67" ht="15.75" hidden="1">
      <c r="A8" s="4">
        <v>5</v>
      </c>
      <c r="B8" s="8" t="s">
        <v>8</v>
      </c>
      <c r="C8" s="4">
        <f>500+200+150+200-100</f>
        <v>950</v>
      </c>
      <c r="D8" s="4">
        <v>153.5</v>
      </c>
      <c r="E8" s="4">
        <v>688.5</v>
      </c>
      <c r="F8" s="4">
        <v>9</v>
      </c>
      <c r="G8" s="4">
        <v>16</v>
      </c>
      <c r="H8" s="4">
        <v>8</v>
      </c>
      <c r="I8" s="4"/>
      <c r="J8" s="4"/>
      <c r="K8" s="4">
        <v>59</v>
      </c>
      <c r="L8" s="4"/>
      <c r="M8" s="4"/>
      <c r="N8" s="4">
        <v>19</v>
      </c>
      <c r="O8" s="4"/>
      <c r="P8" s="4"/>
      <c r="Q8" s="4"/>
      <c r="R8" s="4">
        <v>2</v>
      </c>
      <c r="S8" s="4"/>
      <c r="T8" s="4">
        <v>9</v>
      </c>
      <c r="U8" s="4">
        <v>12</v>
      </c>
      <c r="V8" s="4"/>
      <c r="W8" s="4">
        <v>58</v>
      </c>
      <c r="X8" s="4"/>
      <c r="Y8" s="4"/>
      <c r="Z8" s="4"/>
      <c r="AA8" s="4"/>
      <c r="AB8" s="4">
        <v>10.5</v>
      </c>
      <c r="AC8" s="4"/>
      <c r="AD8" s="38">
        <v>18.5</v>
      </c>
      <c r="AE8" s="38"/>
      <c r="AF8" s="38"/>
      <c r="AG8" s="38"/>
      <c r="AH8" s="38"/>
      <c r="AI8" s="38"/>
      <c r="AJ8" s="38"/>
      <c r="AK8" s="38"/>
      <c r="AL8" s="38"/>
      <c r="AM8" s="38"/>
      <c r="AN8" s="38">
        <v>90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28">
        <f t="shared" si="0"/>
        <v>-87</v>
      </c>
      <c r="BO8" s="15"/>
    </row>
    <row r="9" spans="1:67" ht="15.75">
      <c r="A9" s="4">
        <v>6</v>
      </c>
      <c r="B9" s="7" t="s">
        <v>9</v>
      </c>
      <c r="C9" s="4">
        <f>600+200+200+110+450+500+500-150+300+500+500</f>
        <v>3710</v>
      </c>
      <c r="D9" s="4">
        <v>158.5</v>
      </c>
      <c r="E9" s="4">
        <v>1842.75</v>
      </c>
      <c r="F9" s="4">
        <f>9+22</f>
        <v>31</v>
      </c>
      <c r="G9" s="4"/>
      <c r="H9" s="4">
        <f>15+8</f>
        <v>23</v>
      </c>
      <c r="I9" s="4">
        <v>15</v>
      </c>
      <c r="J9" s="4">
        <v>23</v>
      </c>
      <c r="K9" s="4">
        <v>59</v>
      </c>
      <c r="L9" s="4">
        <v>1</v>
      </c>
      <c r="M9" s="4"/>
      <c r="N9" s="4">
        <v>19</v>
      </c>
      <c r="O9" s="4">
        <v>20</v>
      </c>
      <c r="P9" s="4">
        <v>14</v>
      </c>
      <c r="Q9" s="4"/>
      <c r="R9" s="4">
        <v>12</v>
      </c>
      <c r="S9" s="4">
        <v>8</v>
      </c>
      <c r="T9" s="4">
        <v>49</v>
      </c>
      <c r="U9" s="4">
        <v>12</v>
      </c>
      <c r="V9" s="4">
        <v>10</v>
      </c>
      <c r="W9" s="4">
        <v>-137.5</v>
      </c>
      <c r="X9" s="4">
        <v>18</v>
      </c>
      <c r="Y9" s="4">
        <v>16</v>
      </c>
      <c r="Z9" s="4">
        <v>27</v>
      </c>
      <c r="AA9" s="4"/>
      <c r="AB9" s="4"/>
      <c r="AC9" s="4"/>
      <c r="AD9" s="38">
        <v>18.5</v>
      </c>
      <c r="AE9" s="38">
        <v>23.5</v>
      </c>
      <c r="AF9" s="38">
        <v>33</v>
      </c>
      <c r="AG9" s="38">
        <v>15</v>
      </c>
      <c r="AH9" s="38">
        <v>15</v>
      </c>
      <c r="AI9" s="38">
        <v>17</v>
      </c>
      <c r="AJ9" s="38">
        <v>23</v>
      </c>
      <c r="AK9" s="38"/>
      <c r="AL9" s="38">
        <v>45</v>
      </c>
      <c r="AM9" s="38">
        <v>42</v>
      </c>
      <c r="AN9" s="38">
        <v>90</v>
      </c>
      <c r="AO9" s="38">
        <v>2.5</v>
      </c>
      <c r="AP9" s="38"/>
      <c r="AQ9" s="38">
        <v>46.5</v>
      </c>
      <c r="AR9" s="38">
        <v>40</v>
      </c>
      <c r="AS9" s="38">
        <v>23</v>
      </c>
      <c r="AT9" s="38">
        <v>28</v>
      </c>
      <c r="AU9" s="38">
        <v>29</v>
      </c>
      <c r="AV9" s="38">
        <v>9</v>
      </c>
      <c r="AW9" s="38"/>
      <c r="AX9" s="38">
        <v>62</v>
      </c>
      <c r="AY9" s="38">
        <v>15</v>
      </c>
      <c r="AZ9" s="38">
        <v>22</v>
      </c>
      <c r="BA9" s="38">
        <v>20</v>
      </c>
      <c r="BB9" s="38"/>
      <c r="BC9" s="38">
        <v>15.5</v>
      </c>
      <c r="BD9" s="38">
        <v>15</v>
      </c>
      <c r="BE9" s="38"/>
      <c r="BF9" s="38">
        <v>9.2</v>
      </c>
      <c r="BG9" s="38">
        <v>98.5</v>
      </c>
      <c r="BH9" s="38">
        <v>16</v>
      </c>
      <c r="BI9" s="38">
        <v>18.3</v>
      </c>
      <c r="BJ9" s="38">
        <v>19</v>
      </c>
      <c r="BK9" s="38">
        <v>9</v>
      </c>
      <c r="BL9" s="28">
        <f t="shared" si="0"/>
        <v>394.74999999999994</v>
      </c>
      <c r="BO9" s="15"/>
    </row>
    <row r="10" spans="1:64" ht="14.25">
      <c r="A10" s="4">
        <v>7</v>
      </c>
      <c r="B10" s="7" t="s">
        <v>10</v>
      </c>
      <c r="C10" s="4">
        <f>500+200+100+60+300+165+200+100+261+30+500+237+60+15+60+420-150+823+280+400+400+300</f>
        <v>5261</v>
      </c>
      <c r="D10" s="4">
        <v>172</v>
      </c>
      <c r="E10" s="4">
        <v>1707.75</v>
      </c>
      <c r="F10" s="4">
        <f>9+22</f>
        <v>31</v>
      </c>
      <c r="G10" s="4">
        <f>16+34</f>
        <v>50</v>
      </c>
      <c r="H10" s="4">
        <f>15+8</f>
        <v>23</v>
      </c>
      <c r="I10" s="4">
        <v>15</v>
      </c>
      <c r="J10" s="4">
        <v>23</v>
      </c>
      <c r="K10" s="4">
        <v>59</v>
      </c>
      <c r="L10" s="4">
        <v>1</v>
      </c>
      <c r="M10" s="4">
        <v>27</v>
      </c>
      <c r="N10" s="4">
        <v>19</v>
      </c>
      <c r="O10" s="4">
        <v>20</v>
      </c>
      <c r="P10" s="4">
        <v>14</v>
      </c>
      <c r="Q10" s="4">
        <v>46</v>
      </c>
      <c r="R10" s="4">
        <v>12</v>
      </c>
      <c r="S10" s="4">
        <v>21</v>
      </c>
      <c r="T10" s="4">
        <v>49</v>
      </c>
      <c r="U10" s="4">
        <v>12</v>
      </c>
      <c r="V10" s="4">
        <v>10</v>
      </c>
      <c r="W10" s="4">
        <v>-45</v>
      </c>
      <c r="X10" s="4">
        <v>46</v>
      </c>
      <c r="Y10" s="4">
        <v>16</v>
      </c>
      <c r="Z10" s="4">
        <v>48</v>
      </c>
      <c r="AA10" s="4">
        <v>39</v>
      </c>
      <c r="AB10" s="4">
        <v>46.5</v>
      </c>
      <c r="AC10" s="4">
        <v>22</v>
      </c>
      <c r="AD10" s="38">
        <v>18.5</v>
      </c>
      <c r="AE10" s="38">
        <f>23.5+19</f>
        <v>42.5</v>
      </c>
      <c r="AF10" s="38">
        <v>33</v>
      </c>
      <c r="AG10" s="38">
        <v>15</v>
      </c>
      <c r="AH10" s="38">
        <v>15</v>
      </c>
      <c r="AI10" s="38">
        <v>37</v>
      </c>
      <c r="AJ10" s="38"/>
      <c r="AK10" s="38">
        <v>15</v>
      </c>
      <c r="AL10" s="38">
        <v>45</v>
      </c>
      <c r="AM10" s="38">
        <v>17</v>
      </c>
      <c r="AN10" s="38">
        <v>90</v>
      </c>
      <c r="AO10" s="38">
        <v>2.5</v>
      </c>
      <c r="AP10" s="38">
        <v>19</v>
      </c>
      <c r="AQ10" s="38">
        <v>46.5</v>
      </c>
      <c r="AR10" s="38">
        <v>40</v>
      </c>
      <c r="AS10" s="38">
        <v>23</v>
      </c>
      <c r="AT10" s="38">
        <v>28</v>
      </c>
      <c r="AU10" s="38">
        <v>29</v>
      </c>
      <c r="AV10" s="38">
        <v>9</v>
      </c>
      <c r="AW10" s="38"/>
      <c r="AX10" s="38">
        <v>12</v>
      </c>
      <c r="AY10" s="38"/>
      <c r="AZ10" s="38">
        <v>64</v>
      </c>
      <c r="BA10" s="38">
        <v>68.3</v>
      </c>
      <c r="BB10" s="38">
        <v>22.8</v>
      </c>
      <c r="BC10" s="38">
        <v>15.5</v>
      </c>
      <c r="BD10" s="38">
        <v>15</v>
      </c>
      <c r="BE10" s="38">
        <v>20.4</v>
      </c>
      <c r="BF10" s="38">
        <v>9.2</v>
      </c>
      <c r="BG10" s="38">
        <v>98.5</v>
      </c>
      <c r="BH10" s="38">
        <v>56</v>
      </c>
      <c r="BI10" s="38">
        <v>18.3</v>
      </c>
      <c r="BJ10" s="38">
        <v>19</v>
      </c>
      <c r="BK10" s="38">
        <v>9</v>
      </c>
      <c r="BL10" s="28">
        <f t="shared" si="0"/>
        <v>1733.75</v>
      </c>
    </row>
    <row r="11" spans="1:64" ht="14.25">
      <c r="A11" s="4">
        <v>8</v>
      </c>
      <c r="B11" s="6" t="s">
        <v>11</v>
      </c>
      <c r="C11" s="4">
        <f>450+200+200+200+55+100+300+100+160+200+188+50+100+200+320+180+200+600+100-102</f>
        <v>3801</v>
      </c>
      <c r="D11" s="4">
        <v>65.5</v>
      </c>
      <c r="E11" s="4">
        <v>1810.75</v>
      </c>
      <c r="F11" s="4">
        <f>9+22+15</f>
        <v>46</v>
      </c>
      <c r="G11" s="4">
        <f>16+34</f>
        <v>50</v>
      </c>
      <c r="H11" s="4">
        <f>15+8</f>
        <v>23</v>
      </c>
      <c r="I11" s="4">
        <v>15</v>
      </c>
      <c r="J11" s="4">
        <v>23</v>
      </c>
      <c r="K11" s="4">
        <v>59</v>
      </c>
      <c r="L11" s="4">
        <v>1</v>
      </c>
      <c r="M11" s="4">
        <v>27</v>
      </c>
      <c r="N11" s="4">
        <v>19</v>
      </c>
      <c r="O11" s="4">
        <v>20</v>
      </c>
      <c r="P11" s="4">
        <v>14</v>
      </c>
      <c r="Q11" s="4">
        <v>46</v>
      </c>
      <c r="R11" s="4">
        <v>12</v>
      </c>
      <c r="S11" s="4">
        <v>21</v>
      </c>
      <c r="T11" s="4">
        <v>49</v>
      </c>
      <c r="U11" s="4">
        <v>12</v>
      </c>
      <c r="V11" s="4">
        <v>10</v>
      </c>
      <c r="W11" s="4">
        <v>-198</v>
      </c>
      <c r="X11" s="4"/>
      <c r="Y11" s="4">
        <v>16</v>
      </c>
      <c r="Z11" s="4">
        <v>21</v>
      </c>
      <c r="AA11" s="4">
        <v>39</v>
      </c>
      <c r="AB11" s="4">
        <v>46.5</v>
      </c>
      <c r="AC11" s="4"/>
      <c r="AD11" s="38">
        <v>18.5</v>
      </c>
      <c r="AE11" s="38"/>
      <c r="AF11" s="38">
        <v>16</v>
      </c>
      <c r="AG11" s="38">
        <v>15</v>
      </c>
      <c r="AH11" s="38">
        <v>15</v>
      </c>
      <c r="AI11" s="38">
        <v>17</v>
      </c>
      <c r="AJ11" s="38">
        <v>23</v>
      </c>
      <c r="AK11" s="38">
        <v>15</v>
      </c>
      <c r="AL11" s="38">
        <v>45</v>
      </c>
      <c r="AM11" s="38"/>
      <c r="AN11" s="38">
        <v>65</v>
      </c>
      <c r="AO11" s="38">
        <v>2.5</v>
      </c>
      <c r="AP11" s="38"/>
      <c r="AQ11" s="38">
        <v>46.5</v>
      </c>
      <c r="AR11" s="38">
        <v>40</v>
      </c>
      <c r="AS11" s="38">
        <v>23</v>
      </c>
      <c r="AT11" s="38">
        <v>28</v>
      </c>
      <c r="AU11" s="38">
        <v>29</v>
      </c>
      <c r="AV11" s="38">
        <v>9</v>
      </c>
      <c r="AW11" s="38"/>
      <c r="AX11" s="38">
        <v>62</v>
      </c>
      <c r="AY11" s="38">
        <v>15</v>
      </c>
      <c r="AZ11" s="38">
        <v>64</v>
      </c>
      <c r="BA11" s="38">
        <v>68.3</v>
      </c>
      <c r="BB11" s="38">
        <v>22.8</v>
      </c>
      <c r="BC11" s="38">
        <v>15.5</v>
      </c>
      <c r="BD11" s="38">
        <v>15</v>
      </c>
      <c r="BE11" s="38">
        <v>20.4</v>
      </c>
      <c r="BF11" s="38">
        <v>9.2</v>
      </c>
      <c r="BG11" s="38">
        <v>98.5</v>
      </c>
      <c r="BH11" s="38">
        <v>56</v>
      </c>
      <c r="BI11" s="38">
        <v>18.3</v>
      </c>
      <c r="BJ11" s="38">
        <v>19</v>
      </c>
      <c r="BK11" s="38">
        <v>9</v>
      </c>
      <c r="BL11" s="28">
        <f t="shared" si="0"/>
        <v>256.7500000000001</v>
      </c>
    </row>
    <row r="12" spans="1:64" ht="14.25">
      <c r="A12" s="4">
        <v>9</v>
      </c>
      <c r="B12" s="9" t="s">
        <v>12</v>
      </c>
      <c r="C12" s="4">
        <f>300+200+300+50+200+200+550</f>
        <v>1800</v>
      </c>
      <c r="D12" s="4">
        <v>122</v>
      </c>
      <c r="E12" s="4">
        <v>639.75</v>
      </c>
      <c r="F12" s="4">
        <v>9</v>
      </c>
      <c r="G12" s="4"/>
      <c r="H12" s="4"/>
      <c r="I12" s="4"/>
      <c r="J12" s="4"/>
      <c r="K12" s="4">
        <v>9</v>
      </c>
      <c r="L12" s="4"/>
      <c r="M12" s="4"/>
      <c r="N12" s="4">
        <v>19</v>
      </c>
      <c r="O12" s="4"/>
      <c r="P12" s="4">
        <v>14</v>
      </c>
      <c r="Q12" s="4">
        <v>46</v>
      </c>
      <c r="R12" s="4">
        <v>12</v>
      </c>
      <c r="S12" s="4">
        <v>21</v>
      </c>
      <c r="T12" s="4">
        <v>9</v>
      </c>
      <c r="U12" s="4">
        <v>12</v>
      </c>
      <c r="V12" s="4"/>
      <c r="W12" s="4">
        <v>-70.5</v>
      </c>
      <c r="X12" s="4"/>
      <c r="Y12" s="4">
        <v>16</v>
      </c>
      <c r="Z12" s="4"/>
      <c r="AA12" s="4"/>
      <c r="AB12" s="4">
        <v>10.5</v>
      </c>
      <c r="AC12" s="4"/>
      <c r="AD12" s="38">
        <v>18.5</v>
      </c>
      <c r="AE12" s="38">
        <v>23.5</v>
      </c>
      <c r="AF12" s="38">
        <v>16</v>
      </c>
      <c r="AG12" s="38">
        <v>15</v>
      </c>
      <c r="AH12" s="38">
        <v>15</v>
      </c>
      <c r="AI12" s="38"/>
      <c r="AJ12" s="38">
        <v>23</v>
      </c>
      <c r="AK12" s="38"/>
      <c r="AL12" s="38"/>
      <c r="AM12" s="38">
        <v>17</v>
      </c>
      <c r="AN12" s="38">
        <v>90</v>
      </c>
      <c r="AO12" s="38"/>
      <c r="AP12" s="38"/>
      <c r="AQ12" s="38"/>
      <c r="AR12" s="38">
        <v>15</v>
      </c>
      <c r="AS12" s="38">
        <v>23</v>
      </c>
      <c r="AT12" s="38"/>
      <c r="AU12" s="38">
        <v>10</v>
      </c>
      <c r="AV12" s="38"/>
      <c r="AW12" s="38"/>
      <c r="AX12" s="38">
        <v>12</v>
      </c>
      <c r="AY12" s="38"/>
      <c r="AZ12" s="38"/>
      <c r="BA12" s="38"/>
      <c r="BB12" s="38"/>
      <c r="BC12" s="38">
        <v>15.5</v>
      </c>
      <c r="BD12" s="38">
        <v>15</v>
      </c>
      <c r="BE12" s="38"/>
      <c r="BF12" s="38">
        <v>9.2</v>
      </c>
      <c r="BG12" s="38">
        <v>58.5</v>
      </c>
      <c r="BH12" s="38">
        <v>16</v>
      </c>
      <c r="BI12" s="38"/>
      <c r="BJ12" s="38">
        <v>19</v>
      </c>
      <c r="BK12" s="38"/>
      <c r="BL12" s="28">
        <f t="shared" si="0"/>
        <v>379.05</v>
      </c>
    </row>
    <row r="13" spans="1:64" ht="14.25">
      <c r="A13" s="4">
        <v>10</v>
      </c>
      <c r="B13" s="6" t="s">
        <v>13</v>
      </c>
      <c r="C13" s="4">
        <f>400+300+150+100+300+150+100+50+401+100+100+400</f>
        <v>2551</v>
      </c>
      <c r="D13" s="4">
        <v>152</v>
      </c>
      <c r="E13" s="4">
        <v>1025.25</v>
      </c>
      <c r="F13" s="4">
        <f>9+22</f>
        <v>31</v>
      </c>
      <c r="G13" s="4">
        <v>16</v>
      </c>
      <c r="H13" s="4">
        <f>15+8</f>
        <v>23</v>
      </c>
      <c r="I13" s="4">
        <v>15</v>
      </c>
      <c r="J13" s="4"/>
      <c r="K13" s="4">
        <v>59</v>
      </c>
      <c r="L13" s="4">
        <v>1</v>
      </c>
      <c r="M13" s="4"/>
      <c r="N13" s="4">
        <v>19</v>
      </c>
      <c r="O13" s="4">
        <v>20</v>
      </c>
      <c r="P13" s="4">
        <v>14</v>
      </c>
      <c r="Q13" s="4">
        <v>46</v>
      </c>
      <c r="R13" s="4">
        <v>12</v>
      </c>
      <c r="S13" s="4">
        <v>21</v>
      </c>
      <c r="T13" s="4">
        <v>24</v>
      </c>
      <c r="U13" s="4">
        <v>12</v>
      </c>
      <c r="V13" s="4">
        <v>10</v>
      </c>
      <c r="W13" s="4">
        <v>-102.5</v>
      </c>
      <c r="X13" s="4"/>
      <c r="Y13" s="4">
        <v>16</v>
      </c>
      <c r="Z13" s="4">
        <v>27</v>
      </c>
      <c r="AA13" s="4"/>
      <c r="AB13" s="4">
        <v>46.5</v>
      </c>
      <c r="AC13" s="4">
        <v>22</v>
      </c>
      <c r="AD13" s="38">
        <v>18.5</v>
      </c>
      <c r="AE13" s="38"/>
      <c r="AF13" s="38">
        <v>16</v>
      </c>
      <c r="AG13" s="38">
        <v>15</v>
      </c>
      <c r="AH13" s="38">
        <v>15</v>
      </c>
      <c r="AI13" s="38">
        <v>17</v>
      </c>
      <c r="AJ13" s="38">
        <v>23</v>
      </c>
      <c r="AK13" s="38">
        <v>15</v>
      </c>
      <c r="AL13" s="38">
        <v>14</v>
      </c>
      <c r="AM13" s="38">
        <v>42</v>
      </c>
      <c r="AN13" s="38">
        <v>90</v>
      </c>
      <c r="AO13" s="38">
        <v>2.5</v>
      </c>
      <c r="AP13" s="38">
        <v>19</v>
      </c>
      <c r="AQ13" s="38">
        <v>16.5</v>
      </c>
      <c r="AR13" s="38">
        <v>40</v>
      </c>
      <c r="AS13" s="38">
        <v>23</v>
      </c>
      <c r="AT13" s="38">
        <v>28</v>
      </c>
      <c r="AU13" s="38">
        <v>29</v>
      </c>
      <c r="AV13" s="38">
        <v>9</v>
      </c>
      <c r="AW13" s="38">
        <v>12</v>
      </c>
      <c r="AX13" s="38">
        <v>62</v>
      </c>
      <c r="AY13" s="38">
        <v>15</v>
      </c>
      <c r="AZ13" s="38">
        <v>22</v>
      </c>
      <c r="BA13" s="38">
        <v>68.3</v>
      </c>
      <c r="BB13" s="38">
        <v>22.8</v>
      </c>
      <c r="BC13" s="38">
        <v>15.5</v>
      </c>
      <c r="BD13" s="38">
        <v>15</v>
      </c>
      <c r="BE13" s="38">
        <v>20.4</v>
      </c>
      <c r="BF13" s="38">
        <v>9.2</v>
      </c>
      <c r="BG13" s="38">
        <v>58.5</v>
      </c>
      <c r="BH13" s="38">
        <v>56</v>
      </c>
      <c r="BI13" s="38">
        <v>18.3</v>
      </c>
      <c r="BJ13" s="38">
        <v>19</v>
      </c>
      <c r="BK13" s="38">
        <v>9</v>
      </c>
      <c r="BL13" s="28">
        <f t="shared" si="0"/>
        <v>-18.750000000000018</v>
      </c>
    </row>
    <row r="14" spans="1:64" ht="14.25">
      <c r="A14" s="4">
        <v>11</v>
      </c>
      <c r="B14" s="10" t="s">
        <v>14</v>
      </c>
      <c r="C14" s="4">
        <f>250+200+100+100+100+150+200+200+400</f>
        <v>1700</v>
      </c>
      <c r="D14" s="4">
        <v>102</v>
      </c>
      <c r="E14" s="4">
        <v>437.5</v>
      </c>
      <c r="F14" s="4">
        <v>9</v>
      </c>
      <c r="G14" s="4"/>
      <c r="H14" s="4">
        <v>8</v>
      </c>
      <c r="I14" s="4">
        <v>15</v>
      </c>
      <c r="J14" s="4">
        <v>23</v>
      </c>
      <c r="K14" s="4">
        <v>59</v>
      </c>
      <c r="L14" s="4">
        <v>1</v>
      </c>
      <c r="M14" s="4"/>
      <c r="N14" s="4">
        <v>19</v>
      </c>
      <c r="O14" s="4">
        <v>20</v>
      </c>
      <c r="P14" s="4">
        <v>14</v>
      </c>
      <c r="Q14" s="4">
        <v>46</v>
      </c>
      <c r="R14" s="4">
        <v>2</v>
      </c>
      <c r="S14" s="4"/>
      <c r="T14" s="4">
        <v>24</v>
      </c>
      <c r="U14" s="4">
        <v>12</v>
      </c>
      <c r="V14" s="4"/>
      <c r="W14" s="4">
        <v>-30</v>
      </c>
      <c r="X14" s="4">
        <v>18</v>
      </c>
      <c r="Y14" s="4">
        <v>16</v>
      </c>
      <c r="Z14" s="4">
        <v>27</v>
      </c>
      <c r="AA14" s="4"/>
      <c r="AB14" s="4">
        <v>46.5</v>
      </c>
      <c r="AC14" s="4"/>
      <c r="AD14" s="38">
        <v>18.5</v>
      </c>
      <c r="AE14" s="38"/>
      <c r="AF14" s="38">
        <v>16</v>
      </c>
      <c r="AG14" s="38"/>
      <c r="AH14" s="38"/>
      <c r="AI14" s="38"/>
      <c r="AJ14" s="38"/>
      <c r="AK14" s="38">
        <v>15</v>
      </c>
      <c r="AL14" s="38"/>
      <c r="AM14" s="38"/>
      <c r="AN14" s="38">
        <v>90</v>
      </c>
      <c r="AO14" s="38"/>
      <c r="AP14" s="38"/>
      <c r="AQ14" s="38"/>
      <c r="AR14" s="38"/>
      <c r="AS14" s="38">
        <v>10</v>
      </c>
      <c r="AT14" s="38">
        <v>28</v>
      </c>
      <c r="AU14" s="38">
        <v>29</v>
      </c>
      <c r="AV14" s="38">
        <v>9</v>
      </c>
      <c r="AW14" s="38"/>
      <c r="AX14" s="38">
        <v>12</v>
      </c>
      <c r="AY14" s="38">
        <v>15</v>
      </c>
      <c r="AZ14" s="38"/>
      <c r="BA14" s="38">
        <v>20</v>
      </c>
      <c r="BB14" s="38"/>
      <c r="BC14" s="38"/>
      <c r="BD14" s="38">
        <v>15</v>
      </c>
      <c r="BE14" s="38"/>
      <c r="BF14" s="38">
        <v>9.2</v>
      </c>
      <c r="BG14" s="38">
        <v>18</v>
      </c>
      <c r="BH14" s="38"/>
      <c r="BI14" s="38"/>
      <c r="BJ14" s="38">
        <v>19</v>
      </c>
      <c r="BK14" s="38">
        <v>9</v>
      </c>
      <c r="BL14" s="28">
        <f t="shared" si="0"/>
        <v>438.3</v>
      </c>
    </row>
    <row r="15" spans="1:64" ht="14.25">
      <c r="A15" s="4">
        <v>12</v>
      </c>
      <c r="B15" s="7" t="s">
        <v>15</v>
      </c>
      <c r="C15" s="4">
        <f>150+200+100+150+100+100+100</f>
        <v>900</v>
      </c>
      <c r="D15" s="4">
        <v>99</v>
      </c>
      <c r="E15" s="4">
        <v>511.5</v>
      </c>
      <c r="F15" s="4">
        <v>9</v>
      </c>
      <c r="G15" s="4"/>
      <c r="H15" s="4">
        <v>8</v>
      </c>
      <c r="I15" s="4"/>
      <c r="J15" s="4"/>
      <c r="K15" s="4">
        <v>9</v>
      </c>
      <c r="L15" s="4"/>
      <c r="M15" s="4"/>
      <c r="N15" s="4">
        <v>3</v>
      </c>
      <c r="O15" s="4"/>
      <c r="P15" s="4"/>
      <c r="Q15" s="4"/>
      <c r="R15" s="4">
        <v>2</v>
      </c>
      <c r="S15" s="4"/>
      <c r="T15" s="4">
        <v>9</v>
      </c>
      <c r="U15" s="4">
        <v>12</v>
      </c>
      <c r="V15" s="4"/>
      <c r="W15" s="4">
        <v>-29</v>
      </c>
      <c r="X15" s="4"/>
      <c r="Y15" s="4"/>
      <c r="Z15" s="4"/>
      <c r="AA15" s="4"/>
      <c r="AB15" s="4"/>
      <c r="AC15" s="4"/>
      <c r="AD15" s="38">
        <v>18.5</v>
      </c>
      <c r="AE15" s="38"/>
      <c r="AF15" s="38"/>
      <c r="AG15" s="38"/>
      <c r="AH15" s="38"/>
      <c r="AI15" s="38"/>
      <c r="AJ15" s="38"/>
      <c r="AK15" s="38"/>
      <c r="AL15" s="38"/>
      <c r="AM15" s="38"/>
      <c r="AN15" s="38">
        <v>90</v>
      </c>
      <c r="AO15" s="38"/>
      <c r="AP15" s="38"/>
      <c r="AQ15" s="38">
        <v>16.5</v>
      </c>
      <c r="AR15" s="38">
        <v>25</v>
      </c>
      <c r="AS15" s="38">
        <v>10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>
        <v>9.2</v>
      </c>
      <c r="BG15" s="38"/>
      <c r="BH15" s="38"/>
      <c r="BI15" s="38"/>
      <c r="BJ15" s="38"/>
      <c r="BK15" s="38"/>
      <c r="BL15" s="28">
        <f t="shared" si="0"/>
        <v>39.3</v>
      </c>
    </row>
    <row r="16" spans="1:64" ht="14.25">
      <c r="A16" s="4">
        <v>13</v>
      </c>
      <c r="B16" s="7" t="s">
        <v>16</v>
      </c>
      <c r="C16" s="4">
        <f>150+200+100+50+100+50+300+200+400</f>
        <v>1550</v>
      </c>
      <c r="D16" s="4">
        <v>84</v>
      </c>
      <c r="E16" s="4">
        <v>441.5</v>
      </c>
      <c r="F16" s="4">
        <f>9+22</f>
        <v>31</v>
      </c>
      <c r="G16" s="4">
        <v>16</v>
      </c>
      <c r="H16" s="4">
        <v>8</v>
      </c>
      <c r="I16" s="4"/>
      <c r="J16" s="4">
        <v>23</v>
      </c>
      <c r="K16" s="4">
        <v>59</v>
      </c>
      <c r="L16" s="4"/>
      <c r="M16" s="4"/>
      <c r="N16" s="4">
        <v>19</v>
      </c>
      <c r="O16" s="4">
        <v>20</v>
      </c>
      <c r="P16" s="4"/>
      <c r="Q16" s="4">
        <v>34</v>
      </c>
      <c r="R16" s="4">
        <v>2</v>
      </c>
      <c r="S16" s="4"/>
      <c r="T16" s="4">
        <v>24</v>
      </c>
      <c r="U16" s="4">
        <v>12</v>
      </c>
      <c r="V16" s="4"/>
      <c r="W16" s="4">
        <v>-41</v>
      </c>
      <c r="X16" s="4"/>
      <c r="Y16" s="4">
        <v>16</v>
      </c>
      <c r="Z16" s="4"/>
      <c r="AA16" s="4"/>
      <c r="AB16" s="4">
        <v>46.5</v>
      </c>
      <c r="AC16" s="4"/>
      <c r="AD16" s="38">
        <v>18.5</v>
      </c>
      <c r="AE16" s="38"/>
      <c r="AF16" s="38"/>
      <c r="AG16" s="38">
        <v>15</v>
      </c>
      <c r="AH16" s="38">
        <v>15</v>
      </c>
      <c r="AI16" s="38"/>
      <c r="AJ16" s="38"/>
      <c r="AK16" s="38">
        <v>15</v>
      </c>
      <c r="AL16" s="38"/>
      <c r="AM16" s="38"/>
      <c r="AN16" s="38">
        <v>90</v>
      </c>
      <c r="AO16" s="38">
        <v>2.5</v>
      </c>
      <c r="AP16" s="38"/>
      <c r="AQ16" s="38"/>
      <c r="AR16" s="38">
        <v>25</v>
      </c>
      <c r="AS16" s="38">
        <v>23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>
        <v>15.5</v>
      </c>
      <c r="BD16" s="38"/>
      <c r="BE16" s="38">
        <v>20.4</v>
      </c>
      <c r="BF16" s="38">
        <v>9.2</v>
      </c>
      <c r="BG16" s="38"/>
      <c r="BH16" s="38"/>
      <c r="BI16" s="38"/>
      <c r="BJ16" s="38"/>
      <c r="BK16" s="38">
        <v>9</v>
      </c>
      <c r="BL16" s="28">
        <f t="shared" si="0"/>
        <v>414.90000000000003</v>
      </c>
    </row>
    <row r="17" spans="1:64" ht="14.25">
      <c r="A17" s="4">
        <v>14</v>
      </c>
      <c r="B17" s="9" t="s">
        <v>17</v>
      </c>
      <c r="C17" s="4">
        <f>300+200+100+50+200+200-150+200+200+400</f>
        <v>1700</v>
      </c>
      <c r="D17" s="4">
        <v>144.5</v>
      </c>
      <c r="E17" s="4">
        <v>496.75</v>
      </c>
      <c r="F17" s="4">
        <v>9</v>
      </c>
      <c r="G17" s="4">
        <v>16</v>
      </c>
      <c r="H17" s="4">
        <v>8</v>
      </c>
      <c r="I17" s="4"/>
      <c r="J17" s="4"/>
      <c r="K17" s="4">
        <v>9</v>
      </c>
      <c r="L17" s="4"/>
      <c r="M17" s="4"/>
      <c r="N17" s="4">
        <v>3</v>
      </c>
      <c r="O17" s="4"/>
      <c r="P17" s="4"/>
      <c r="Q17" s="4">
        <v>46</v>
      </c>
      <c r="R17" s="4">
        <v>12</v>
      </c>
      <c r="S17" s="4">
        <v>8</v>
      </c>
      <c r="T17" s="4">
        <v>24</v>
      </c>
      <c r="U17" s="4">
        <v>12</v>
      </c>
      <c r="V17" s="4"/>
      <c r="W17" s="4">
        <v>187.5</v>
      </c>
      <c r="X17" s="4"/>
      <c r="Y17" s="4">
        <v>16</v>
      </c>
      <c r="Z17" s="4"/>
      <c r="AA17" s="4"/>
      <c r="AB17" s="4">
        <v>10.5</v>
      </c>
      <c r="AC17" s="4"/>
      <c r="AD17" s="38">
        <v>18.5</v>
      </c>
      <c r="AE17" s="38"/>
      <c r="AF17" s="38">
        <v>16</v>
      </c>
      <c r="AG17" s="38">
        <v>15</v>
      </c>
      <c r="AH17" s="38"/>
      <c r="AI17" s="38">
        <v>17</v>
      </c>
      <c r="AJ17" s="38"/>
      <c r="AK17" s="38">
        <v>15</v>
      </c>
      <c r="AL17" s="38">
        <v>14</v>
      </c>
      <c r="AM17" s="38"/>
      <c r="AN17" s="38">
        <v>90</v>
      </c>
      <c r="AO17" s="38"/>
      <c r="AP17" s="38"/>
      <c r="AQ17" s="38">
        <v>16.5</v>
      </c>
      <c r="AR17" s="38">
        <v>40</v>
      </c>
      <c r="AS17" s="38">
        <v>23</v>
      </c>
      <c r="AT17" s="38">
        <v>10</v>
      </c>
      <c r="AU17" s="38"/>
      <c r="AV17" s="38">
        <v>9</v>
      </c>
      <c r="AW17" s="38">
        <v>12</v>
      </c>
      <c r="AX17" s="38">
        <v>12</v>
      </c>
      <c r="AY17" s="38"/>
      <c r="AZ17" s="38"/>
      <c r="BA17" s="38"/>
      <c r="BB17" s="38"/>
      <c r="BC17" s="38">
        <v>15.5</v>
      </c>
      <c r="BD17" s="38"/>
      <c r="BE17" s="38"/>
      <c r="BF17" s="38">
        <v>9.2</v>
      </c>
      <c r="BG17" s="38"/>
      <c r="BH17" s="38">
        <v>16</v>
      </c>
      <c r="BI17" s="38">
        <v>18.3</v>
      </c>
      <c r="BJ17" s="38"/>
      <c r="BK17" s="38"/>
      <c r="BL17" s="28">
        <f t="shared" si="0"/>
        <v>705.75</v>
      </c>
    </row>
    <row r="18" spans="1:64" ht="14.25" hidden="1">
      <c r="A18" s="4">
        <v>15</v>
      </c>
      <c r="B18" s="11" t="s">
        <v>24</v>
      </c>
      <c r="C18" s="38">
        <v>150</v>
      </c>
      <c r="D18" s="4">
        <v>0</v>
      </c>
      <c r="E18" s="4">
        <v>17</v>
      </c>
      <c r="F18" s="4"/>
      <c r="G18" s="4">
        <v>16</v>
      </c>
      <c r="H18" s="4">
        <v>8</v>
      </c>
      <c r="I18" s="4">
        <v>15</v>
      </c>
      <c r="J18" s="4"/>
      <c r="K18" s="4">
        <v>9</v>
      </c>
      <c r="L18" s="4">
        <v>1</v>
      </c>
      <c r="M18" s="4"/>
      <c r="N18" s="4">
        <v>19</v>
      </c>
      <c r="O18" s="4">
        <v>20</v>
      </c>
      <c r="P18" s="4">
        <v>14</v>
      </c>
      <c r="Q18" s="4">
        <v>46</v>
      </c>
      <c r="R18" s="4">
        <v>12</v>
      </c>
      <c r="S18" s="4">
        <v>21</v>
      </c>
      <c r="T18" s="4">
        <v>24</v>
      </c>
      <c r="U18" s="4">
        <v>12</v>
      </c>
      <c r="V18" s="4"/>
      <c r="W18" s="4">
        <v>63</v>
      </c>
      <c r="X18" s="4"/>
      <c r="Y18" s="4">
        <v>16</v>
      </c>
      <c r="Z18" s="4"/>
      <c r="AA18" s="4"/>
      <c r="AB18" s="4">
        <v>10.5</v>
      </c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28">
        <f t="shared" si="0"/>
        <v>-47.5</v>
      </c>
    </row>
    <row r="19" spans="1:64" ht="14.25">
      <c r="A19" s="4">
        <v>16</v>
      </c>
      <c r="B19" s="9" t="s">
        <v>18</v>
      </c>
      <c r="C19" s="4">
        <f>350+200+100+10+100+50+100+12+200+300+50+300+100+200+77+300+500+216</f>
        <v>3165</v>
      </c>
      <c r="D19" s="4">
        <v>199</v>
      </c>
      <c r="E19" s="4">
        <v>927.25</v>
      </c>
      <c r="F19" s="4">
        <f>9+22</f>
        <v>31</v>
      </c>
      <c r="G19" s="4">
        <f>16+34</f>
        <v>50</v>
      </c>
      <c r="H19" s="4">
        <f>15+8</f>
        <v>23</v>
      </c>
      <c r="I19" s="4">
        <v>15</v>
      </c>
      <c r="J19" s="4">
        <v>23</v>
      </c>
      <c r="K19" s="4">
        <v>59</v>
      </c>
      <c r="L19" s="4">
        <v>1</v>
      </c>
      <c r="M19" s="4"/>
      <c r="N19" s="4">
        <v>19</v>
      </c>
      <c r="O19" s="4">
        <v>20</v>
      </c>
      <c r="P19" s="4">
        <v>14</v>
      </c>
      <c r="Q19" s="4">
        <v>46</v>
      </c>
      <c r="R19" s="4">
        <v>12</v>
      </c>
      <c r="S19" s="4">
        <v>21</v>
      </c>
      <c r="T19" s="4">
        <v>49</v>
      </c>
      <c r="U19" s="4">
        <v>12</v>
      </c>
      <c r="V19" s="4">
        <v>10</v>
      </c>
      <c r="W19" s="4">
        <v>45</v>
      </c>
      <c r="X19" s="4">
        <v>46</v>
      </c>
      <c r="Y19" s="4">
        <v>16</v>
      </c>
      <c r="Z19" s="4">
        <v>48</v>
      </c>
      <c r="AA19" s="4">
        <v>39</v>
      </c>
      <c r="AB19" s="4">
        <v>46.5</v>
      </c>
      <c r="AC19" s="4">
        <v>22</v>
      </c>
      <c r="AD19" s="38">
        <v>18.5</v>
      </c>
      <c r="AE19" s="38">
        <f>23.5+19</f>
        <v>42.5</v>
      </c>
      <c r="AF19" s="38">
        <v>33</v>
      </c>
      <c r="AG19" s="38">
        <v>15</v>
      </c>
      <c r="AH19" s="38">
        <v>15</v>
      </c>
      <c r="AI19" s="38">
        <v>37</v>
      </c>
      <c r="AJ19" s="38">
        <v>23</v>
      </c>
      <c r="AK19" s="38">
        <v>15</v>
      </c>
      <c r="AL19" s="38">
        <v>45</v>
      </c>
      <c r="AM19" s="38">
        <v>42</v>
      </c>
      <c r="AN19" s="38">
        <v>90</v>
      </c>
      <c r="AO19" s="38">
        <v>2.5</v>
      </c>
      <c r="AP19" s="38">
        <v>19</v>
      </c>
      <c r="AQ19" s="38">
        <v>16.5</v>
      </c>
      <c r="AR19" s="38">
        <v>40</v>
      </c>
      <c r="AS19" s="38">
        <v>23</v>
      </c>
      <c r="AT19" s="38">
        <v>18</v>
      </c>
      <c r="AU19" s="38">
        <v>29</v>
      </c>
      <c r="AV19" s="38"/>
      <c r="AW19" s="38">
        <v>12</v>
      </c>
      <c r="AX19" s="38">
        <v>62</v>
      </c>
      <c r="AY19" s="38">
        <v>15</v>
      </c>
      <c r="AZ19" s="38">
        <v>64</v>
      </c>
      <c r="BA19" s="38">
        <v>68.3</v>
      </c>
      <c r="BB19" s="38">
        <v>22.8</v>
      </c>
      <c r="BC19" s="38">
        <v>15.5</v>
      </c>
      <c r="BD19" s="38"/>
      <c r="BE19" s="38">
        <v>20.4</v>
      </c>
      <c r="BF19" s="38">
        <v>9.2</v>
      </c>
      <c r="BG19" s="38">
        <v>18</v>
      </c>
      <c r="BH19" s="38">
        <v>56</v>
      </c>
      <c r="BI19" s="38">
        <v>18.3</v>
      </c>
      <c r="BJ19" s="38">
        <v>19</v>
      </c>
      <c r="BK19" s="38">
        <v>9</v>
      </c>
      <c r="BL19" s="28">
        <f t="shared" si="0"/>
        <v>527.7500000000001</v>
      </c>
    </row>
    <row r="20" spans="1:64" ht="14.25">
      <c r="A20" s="4">
        <v>18</v>
      </c>
      <c r="B20" s="11" t="s">
        <v>19</v>
      </c>
      <c r="C20" s="4">
        <f>350+200+100+165+200+500+112+50+400+50+150+50+200+400+30+80</f>
        <v>3037</v>
      </c>
      <c r="D20" s="4">
        <v>172</v>
      </c>
      <c r="E20" s="4">
        <v>1134.25</v>
      </c>
      <c r="F20" s="4">
        <f>9+22+15</f>
        <v>46</v>
      </c>
      <c r="G20" s="4">
        <v>16</v>
      </c>
      <c r="H20" s="4">
        <f>15+8</f>
        <v>23</v>
      </c>
      <c r="I20" s="4">
        <v>15</v>
      </c>
      <c r="J20" s="4">
        <v>23</v>
      </c>
      <c r="K20" s="4">
        <v>59</v>
      </c>
      <c r="L20" s="4">
        <v>1</v>
      </c>
      <c r="M20" s="4">
        <v>27</v>
      </c>
      <c r="N20" s="4">
        <v>3</v>
      </c>
      <c r="O20" s="4">
        <v>20</v>
      </c>
      <c r="P20" s="4">
        <v>14</v>
      </c>
      <c r="Q20" s="4">
        <v>46</v>
      </c>
      <c r="R20" s="4">
        <v>12</v>
      </c>
      <c r="S20" s="4"/>
      <c r="T20" s="4">
        <v>49</v>
      </c>
      <c r="U20" s="4">
        <v>12</v>
      </c>
      <c r="V20" s="4">
        <v>10</v>
      </c>
      <c r="W20" s="4">
        <v>2</v>
      </c>
      <c r="X20" s="4">
        <v>46</v>
      </c>
      <c r="Y20" s="4">
        <v>16</v>
      </c>
      <c r="Z20" s="4">
        <v>27</v>
      </c>
      <c r="AA20" s="4"/>
      <c r="AB20" s="4">
        <v>46.5</v>
      </c>
      <c r="AC20" s="4"/>
      <c r="AD20" s="38">
        <v>18.5</v>
      </c>
      <c r="AE20" s="38">
        <v>23.5</v>
      </c>
      <c r="AF20" s="38"/>
      <c r="AG20" s="38">
        <v>15</v>
      </c>
      <c r="AH20" s="38">
        <v>15</v>
      </c>
      <c r="AI20" s="38">
        <v>37</v>
      </c>
      <c r="AJ20" s="38"/>
      <c r="AK20" s="38">
        <v>15</v>
      </c>
      <c r="AL20" s="38">
        <v>45</v>
      </c>
      <c r="AM20" s="38">
        <v>42</v>
      </c>
      <c r="AN20" s="38">
        <v>90</v>
      </c>
      <c r="AO20" s="38">
        <v>2.5</v>
      </c>
      <c r="AP20" s="38"/>
      <c r="AQ20" s="38">
        <v>46.5</v>
      </c>
      <c r="AR20" s="38">
        <v>40</v>
      </c>
      <c r="AS20" s="38">
        <v>23</v>
      </c>
      <c r="AT20" s="38">
        <v>28</v>
      </c>
      <c r="AU20" s="38"/>
      <c r="AV20" s="38">
        <v>9</v>
      </c>
      <c r="AW20" s="38"/>
      <c r="AX20" s="38">
        <v>62</v>
      </c>
      <c r="AY20" s="38">
        <v>15</v>
      </c>
      <c r="AZ20" s="38">
        <v>64</v>
      </c>
      <c r="BA20" s="38">
        <v>68.3</v>
      </c>
      <c r="BB20" s="38">
        <v>22.8</v>
      </c>
      <c r="BC20" s="38">
        <v>15.5</v>
      </c>
      <c r="BD20" s="38">
        <v>15</v>
      </c>
      <c r="BE20" s="38">
        <v>20.4</v>
      </c>
      <c r="BF20" s="38">
        <v>9.2</v>
      </c>
      <c r="BG20" s="38">
        <v>58.5</v>
      </c>
      <c r="BH20" s="38">
        <v>56</v>
      </c>
      <c r="BI20" s="38">
        <v>18.3</v>
      </c>
      <c r="BJ20" s="38"/>
      <c r="BK20" s="38">
        <v>9</v>
      </c>
      <c r="BL20" s="28">
        <f t="shared" si="0"/>
        <v>337.2500000000001</v>
      </c>
    </row>
    <row r="21" spans="1:64" ht="14.25" hidden="1">
      <c r="A21" s="4">
        <v>19</v>
      </c>
      <c r="B21" s="12" t="s">
        <v>20</v>
      </c>
      <c r="C21" s="4">
        <f>95+200+50+200+200+500+200+400+50+200+100</f>
        <v>2195</v>
      </c>
      <c r="D21" s="4"/>
      <c r="E21" s="4">
        <v>1365.75</v>
      </c>
      <c r="F21" s="4">
        <f>9+22+15</f>
        <v>46</v>
      </c>
      <c r="G21" s="4">
        <f>16+34+34</f>
        <v>84</v>
      </c>
      <c r="H21" s="4">
        <f>15+8</f>
        <v>23</v>
      </c>
      <c r="I21" s="4">
        <v>15</v>
      </c>
      <c r="J21" s="4">
        <v>23</v>
      </c>
      <c r="K21" s="4">
        <v>59</v>
      </c>
      <c r="L21" s="4">
        <v>1</v>
      </c>
      <c r="M21" s="4">
        <v>27</v>
      </c>
      <c r="N21" s="4">
        <v>19</v>
      </c>
      <c r="O21" s="4">
        <v>20</v>
      </c>
      <c r="P21" s="4">
        <v>14</v>
      </c>
      <c r="Q21" s="4">
        <v>46</v>
      </c>
      <c r="R21" s="4">
        <v>12</v>
      </c>
      <c r="S21" s="4"/>
      <c r="T21" s="4">
        <v>49</v>
      </c>
      <c r="U21" s="4">
        <v>12</v>
      </c>
      <c r="V21" s="4">
        <v>10</v>
      </c>
      <c r="W21" s="4">
        <v>75</v>
      </c>
      <c r="X21" s="4"/>
      <c r="Y21" s="4">
        <v>16</v>
      </c>
      <c r="Z21" s="4">
        <v>27</v>
      </c>
      <c r="AA21" s="4"/>
      <c r="AB21" s="4">
        <v>46.5</v>
      </c>
      <c r="AC21" s="4"/>
      <c r="AD21" s="4"/>
      <c r="AE21" s="4"/>
      <c r="AF21" s="4"/>
      <c r="AG21" s="4"/>
      <c r="AH21" s="4"/>
      <c r="AI21" s="4"/>
      <c r="AJ21" s="4"/>
      <c r="AK21" s="4"/>
      <c r="AL21" s="4">
        <v>93</v>
      </c>
      <c r="AM21" s="4">
        <v>25</v>
      </c>
      <c r="AN21" s="38">
        <v>90</v>
      </c>
      <c r="AO21" s="38"/>
      <c r="AP21" s="38">
        <v>19</v>
      </c>
      <c r="AQ21" s="38">
        <v>46.5</v>
      </c>
      <c r="AR21" s="38">
        <v>25</v>
      </c>
      <c r="AS21" s="38"/>
      <c r="AT21" s="38"/>
      <c r="AU21" s="38"/>
      <c r="AV21" s="38"/>
      <c r="AW21" s="38"/>
      <c r="AX21" s="38"/>
      <c r="AY21" s="38"/>
      <c r="AZ21" s="38"/>
      <c r="BA21" s="38">
        <v>48.3</v>
      </c>
      <c r="BB21" s="38"/>
      <c r="BC21" s="38"/>
      <c r="BD21" s="38"/>
      <c r="BE21" s="38"/>
      <c r="BF21" s="38"/>
      <c r="BG21" s="38">
        <v>80.5</v>
      </c>
      <c r="BH21" s="38"/>
      <c r="BI21" s="38"/>
      <c r="BJ21" s="38"/>
      <c r="BK21" s="38"/>
      <c r="BL21" s="28">
        <f t="shared" si="0"/>
        <v>-72.55</v>
      </c>
    </row>
    <row r="22" spans="1:64" ht="22.5" customHeight="1">
      <c r="A22" s="4">
        <v>20</v>
      </c>
      <c r="B22" s="11" t="s">
        <v>21</v>
      </c>
      <c r="C22" s="4">
        <f>100+200+200+300+150+200+300+200+500+400</f>
        <v>2550</v>
      </c>
      <c r="D22" s="4">
        <v>0</v>
      </c>
      <c r="E22" s="4">
        <v>637.25</v>
      </c>
      <c r="F22" s="4">
        <f>9+22</f>
        <v>31</v>
      </c>
      <c r="G22" s="4"/>
      <c r="H22" s="4">
        <f>15+8</f>
        <v>23</v>
      </c>
      <c r="I22" s="4">
        <v>15</v>
      </c>
      <c r="J22" s="4">
        <v>23</v>
      </c>
      <c r="K22" s="4">
        <v>59</v>
      </c>
      <c r="L22" s="4">
        <v>1</v>
      </c>
      <c r="M22" s="4"/>
      <c r="N22" s="4">
        <v>3</v>
      </c>
      <c r="O22" s="4">
        <v>20</v>
      </c>
      <c r="P22" s="4">
        <v>14</v>
      </c>
      <c r="Q22" s="4">
        <v>46</v>
      </c>
      <c r="R22" s="4">
        <v>12</v>
      </c>
      <c r="S22" s="4">
        <v>21</v>
      </c>
      <c r="T22" s="4">
        <v>24</v>
      </c>
      <c r="U22" s="4">
        <v>12</v>
      </c>
      <c r="V22" s="4">
        <v>10</v>
      </c>
      <c r="W22" s="4">
        <v>-139</v>
      </c>
      <c r="X22" s="4">
        <v>18</v>
      </c>
      <c r="Y22" s="4">
        <v>16</v>
      </c>
      <c r="Z22" s="4">
        <v>27</v>
      </c>
      <c r="AA22" s="4"/>
      <c r="AB22" s="4">
        <v>46.5</v>
      </c>
      <c r="AC22" s="4"/>
      <c r="AD22" s="38">
        <v>18.5</v>
      </c>
      <c r="AE22" s="38">
        <f>23.5+19</f>
        <v>42.5</v>
      </c>
      <c r="AF22" s="38">
        <v>33</v>
      </c>
      <c r="AG22" s="38"/>
      <c r="AH22" s="38">
        <v>15</v>
      </c>
      <c r="AI22" s="38">
        <v>17</v>
      </c>
      <c r="AJ22" s="38">
        <v>23</v>
      </c>
      <c r="AK22" s="38">
        <v>15</v>
      </c>
      <c r="AL22" s="38">
        <v>45</v>
      </c>
      <c r="AM22" s="38">
        <v>17</v>
      </c>
      <c r="AN22" s="38">
        <v>90</v>
      </c>
      <c r="AO22" s="38">
        <v>2.5</v>
      </c>
      <c r="AP22" s="38"/>
      <c r="AQ22" s="38">
        <v>16.5</v>
      </c>
      <c r="AR22" s="38">
        <v>40</v>
      </c>
      <c r="AS22" s="38">
        <v>23</v>
      </c>
      <c r="AT22" s="38">
        <v>28</v>
      </c>
      <c r="AU22" s="38">
        <v>10</v>
      </c>
      <c r="AV22" s="38">
        <v>9</v>
      </c>
      <c r="AW22" s="38">
        <v>12</v>
      </c>
      <c r="AX22" s="38">
        <v>12</v>
      </c>
      <c r="AY22" s="38">
        <v>15</v>
      </c>
      <c r="AZ22" s="38">
        <v>22</v>
      </c>
      <c r="BA22" s="38">
        <v>68.3</v>
      </c>
      <c r="BB22" s="38">
        <v>22.8</v>
      </c>
      <c r="BC22" s="38">
        <v>15.5</v>
      </c>
      <c r="BD22" s="38">
        <v>15</v>
      </c>
      <c r="BE22" s="38">
        <v>20.4</v>
      </c>
      <c r="BF22" s="38">
        <v>9.2</v>
      </c>
      <c r="BG22" s="38">
        <v>58.5</v>
      </c>
      <c r="BH22" s="38">
        <v>56</v>
      </c>
      <c r="BI22" s="38">
        <v>18.3</v>
      </c>
      <c r="BJ22" s="38">
        <v>19</v>
      </c>
      <c r="BK22" s="38">
        <v>9</v>
      </c>
      <c r="BL22" s="28">
        <f t="shared" si="0"/>
        <v>534.2500000000001</v>
      </c>
    </row>
    <row r="23" spans="1:64" ht="14.25" hidden="1">
      <c r="A23" s="4">
        <v>21</v>
      </c>
      <c r="B23" s="11" t="s">
        <v>22</v>
      </c>
      <c r="C23" s="4">
        <v>430</v>
      </c>
      <c r="D23" s="4">
        <v>0</v>
      </c>
      <c r="E23" s="4">
        <v>259.75</v>
      </c>
      <c r="F23" s="4">
        <f>9+22+15</f>
        <v>46</v>
      </c>
      <c r="G23" s="4"/>
      <c r="H23" s="4">
        <f>15+8</f>
        <v>23</v>
      </c>
      <c r="I23" s="4">
        <v>15</v>
      </c>
      <c r="J23" s="4">
        <v>23</v>
      </c>
      <c r="K23" s="4">
        <v>59</v>
      </c>
      <c r="L23" s="4"/>
      <c r="M23" s="4"/>
      <c r="N23" s="4">
        <v>19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28">
        <f t="shared" si="0"/>
        <v>-14.75</v>
      </c>
    </row>
    <row r="24" spans="1:64" ht="14.25">
      <c r="A24" s="4">
        <v>22</v>
      </c>
      <c r="B24" s="11" t="s">
        <v>23</v>
      </c>
      <c r="C24" s="4">
        <f>300</f>
        <v>300</v>
      </c>
      <c r="D24" s="4">
        <v>0</v>
      </c>
      <c r="E24" s="4">
        <v>136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10</v>
      </c>
      <c r="S24" s="4"/>
      <c r="T24" s="4"/>
      <c r="U24" s="4"/>
      <c r="V24" s="4"/>
      <c r="W24" s="4">
        <v>-75</v>
      </c>
      <c r="X24" s="4"/>
      <c r="Y24" s="4">
        <v>16</v>
      </c>
      <c r="Z24" s="4">
        <v>27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>
        <v>58.5</v>
      </c>
      <c r="BH24" s="38">
        <v>56</v>
      </c>
      <c r="BI24" s="38"/>
      <c r="BJ24" s="38">
        <v>19</v>
      </c>
      <c r="BK24" s="38">
        <v>9</v>
      </c>
      <c r="BL24" s="28">
        <f t="shared" si="0"/>
        <v>-106.5</v>
      </c>
    </row>
    <row r="25" spans="1:64" ht="14.25" hidden="1">
      <c r="A25" s="4">
        <v>23</v>
      </c>
      <c r="B25" s="37" t="s">
        <v>87</v>
      </c>
      <c r="C25" s="4">
        <v>20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>
        <v>16</v>
      </c>
      <c r="O25" s="4"/>
      <c r="P25" s="4"/>
      <c r="Q25" s="4">
        <v>46</v>
      </c>
      <c r="R25" s="4">
        <v>10</v>
      </c>
      <c r="S25" s="4">
        <v>13</v>
      </c>
      <c r="T25" s="4"/>
      <c r="U25" s="4"/>
      <c r="V25" s="4"/>
      <c r="W25" s="4">
        <v>38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28">
        <f t="shared" si="0"/>
        <v>-27</v>
      </c>
    </row>
    <row r="26" spans="1:64" ht="14.25" hidden="1">
      <c r="A26" s="4">
        <v>24</v>
      </c>
      <c r="B26" s="37" t="s">
        <v>88</v>
      </c>
      <c r="C26" s="4">
        <f>200</f>
        <v>200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v>10</v>
      </c>
      <c r="S26" s="4"/>
      <c r="T26" s="4">
        <v>40</v>
      </c>
      <c r="U26" s="4"/>
      <c r="V26" s="4"/>
      <c r="W26" s="4">
        <v>-163</v>
      </c>
      <c r="X26" s="4"/>
      <c r="Y26" s="4">
        <v>16</v>
      </c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28">
        <f t="shared" si="0"/>
        <v>-29</v>
      </c>
    </row>
    <row r="27" spans="1:64" ht="14.25" hidden="1">
      <c r="A27" s="4">
        <v>25</v>
      </c>
      <c r="B27" s="37" t="s">
        <v>89</v>
      </c>
      <c r="C27" s="4">
        <v>163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>
        <v>10</v>
      </c>
      <c r="S27" s="4">
        <v>8</v>
      </c>
      <c r="T27" s="4">
        <v>15</v>
      </c>
      <c r="U27" s="4"/>
      <c r="V27" s="4"/>
      <c r="W27" s="4">
        <v>-130</v>
      </c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28">
        <f t="shared" si="0"/>
        <v>0</v>
      </c>
    </row>
    <row r="28" spans="1:64" ht="14.25">
      <c r="A28" s="4">
        <v>26</v>
      </c>
      <c r="B28" s="19" t="s">
        <v>90</v>
      </c>
      <c r="C28" s="4">
        <f>500</f>
        <v>500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>
        <v>10</v>
      </c>
      <c r="S28" s="4">
        <v>21</v>
      </c>
      <c r="T28" s="4"/>
      <c r="U28" s="4"/>
      <c r="V28" s="4"/>
      <c r="W28" s="4">
        <v>130</v>
      </c>
      <c r="X28" s="4">
        <v>18</v>
      </c>
      <c r="Y28" s="4">
        <v>16</v>
      </c>
      <c r="Z28" s="4"/>
      <c r="AA28" s="4"/>
      <c r="AB28" s="4"/>
      <c r="AC28" s="4"/>
      <c r="AD28" s="38">
        <v>18.5</v>
      </c>
      <c r="AE28" s="38"/>
      <c r="AF28" s="38"/>
      <c r="AG28" s="38"/>
      <c r="AH28" s="38"/>
      <c r="AI28" s="38"/>
      <c r="AJ28" s="38"/>
      <c r="AK28" s="38"/>
      <c r="AL28" s="38"/>
      <c r="AM28" s="38"/>
      <c r="AN28" s="38">
        <v>90</v>
      </c>
      <c r="AO28" s="38"/>
      <c r="AP28" s="38"/>
      <c r="AQ28" s="38"/>
      <c r="AR28" s="38">
        <v>25</v>
      </c>
      <c r="AS28" s="38">
        <v>10</v>
      </c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>
        <v>15</v>
      </c>
      <c r="BE28" s="38"/>
      <c r="BF28" s="38">
        <v>9.2</v>
      </c>
      <c r="BG28" s="38"/>
      <c r="BH28" s="38"/>
      <c r="BI28" s="38"/>
      <c r="BJ28" s="38">
        <v>19</v>
      </c>
      <c r="BK28" s="38">
        <v>9</v>
      </c>
      <c r="BL28" s="28">
        <f t="shared" si="0"/>
        <v>369.3</v>
      </c>
    </row>
    <row r="29" spans="1:64" ht="14.25" hidden="1">
      <c r="A29" s="4">
        <v>27</v>
      </c>
      <c r="B29" s="19" t="s">
        <v>91</v>
      </c>
      <c r="C29" s="4">
        <v>100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>
        <v>10</v>
      </c>
      <c r="S29" s="4"/>
      <c r="T29" s="4">
        <v>40</v>
      </c>
      <c r="U29" s="4"/>
      <c r="V29" s="4">
        <v>10</v>
      </c>
      <c r="W29" s="4">
        <v>56</v>
      </c>
      <c r="X29" s="4"/>
      <c r="Y29" s="4">
        <v>16</v>
      </c>
      <c r="Z29" s="4"/>
      <c r="AA29" s="4"/>
      <c r="AB29" s="4">
        <v>10.5</v>
      </c>
      <c r="AC29" s="4"/>
      <c r="AD29" s="38">
        <v>18.5</v>
      </c>
      <c r="AE29" s="38">
        <v>23.5</v>
      </c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28">
        <f t="shared" si="0"/>
        <v>27.5</v>
      </c>
    </row>
    <row r="30" spans="1:64" ht="14.25">
      <c r="A30" s="4">
        <v>28</v>
      </c>
      <c r="B30" s="19" t="s">
        <v>92</v>
      </c>
      <c r="C30" s="4">
        <f>71+100+100+200+400+130+10</f>
        <v>1011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>
        <v>10</v>
      </c>
      <c r="S30" s="4">
        <v>21</v>
      </c>
      <c r="T30" s="4">
        <v>15</v>
      </c>
      <c r="U30" s="4"/>
      <c r="V30" s="4"/>
      <c r="W30" s="4">
        <v>62</v>
      </c>
      <c r="X30" s="4">
        <v>18</v>
      </c>
      <c r="Y30" s="4">
        <v>16</v>
      </c>
      <c r="Z30" s="4">
        <v>48</v>
      </c>
      <c r="AA30" s="4"/>
      <c r="AB30" s="4">
        <v>46.5</v>
      </c>
      <c r="AC30" s="4"/>
      <c r="AD30" s="38">
        <v>18.5</v>
      </c>
      <c r="AE30" s="38"/>
      <c r="AF30" s="38">
        <v>16</v>
      </c>
      <c r="AG30" s="38">
        <v>15</v>
      </c>
      <c r="AH30" s="38"/>
      <c r="AI30" s="38">
        <v>20</v>
      </c>
      <c r="AJ30" s="38">
        <v>23</v>
      </c>
      <c r="AK30" s="38">
        <v>15</v>
      </c>
      <c r="AL30" s="38">
        <v>14</v>
      </c>
      <c r="AM30" s="38">
        <v>17</v>
      </c>
      <c r="AN30" s="38">
        <v>90</v>
      </c>
      <c r="AO30" s="38">
        <v>2.5</v>
      </c>
      <c r="AP30" s="38"/>
      <c r="AQ30" s="38">
        <v>16.5</v>
      </c>
      <c r="AR30" s="38"/>
      <c r="AS30" s="38">
        <v>10</v>
      </c>
      <c r="AT30" s="38"/>
      <c r="AU30" s="38">
        <v>19</v>
      </c>
      <c r="AV30" s="38">
        <v>9</v>
      </c>
      <c r="AW30" s="38"/>
      <c r="AX30" s="38"/>
      <c r="AY30" s="38">
        <v>15</v>
      </c>
      <c r="AZ30" s="38"/>
      <c r="BA30" s="38">
        <v>20</v>
      </c>
      <c r="BB30" s="38">
        <v>22.8</v>
      </c>
      <c r="BC30" s="38">
        <v>15.5</v>
      </c>
      <c r="BD30" s="38">
        <v>15</v>
      </c>
      <c r="BE30" s="38"/>
      <c r="BF30" s="38">
        <v>9.2</v>
      </c>
      <c r="BG30" s="38">
        <v>58.5</v>
      </c>
      <c r="BH30" s="38">
        <v>16</v>
      </c>
      <c r="BI30" s="38">
        <v>18.3</v>
      </c>
      <c r="BJ30" s="38">
        <v>19</v>
      </c>
      <c r="BK30" s="38">
        <v>9</v>
      </c>
      <c r="BL30" s="28">
        <f t="shared" si="0"/>
        <v>394.7</v>
      </c>
    </row>
    <row r="31" spans="1:64" ht="14.25">
      <c r="A31" s="4">
        <v>29</v>
      </c>
      <c r="B31" s="19" t="s">
        <v>93</v>
      </c>
      <c r="C31" s="4">
        <f>200+100+200+80+400</f>
        <v>980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>
        <v>21</v>
      </c>
      <c r="T31" s="4">
        <v>15</v>
      </c>
      <c r="U31" s="4"/>
      <c r="V31" s="4"/>
      <c r="W31" s="4">
        <v>170</v>
      </c>
      <c r="X31" s="4">
        <v>18</v>
      </c>
      <c r="Y31" s="4">
        <v>16</v>
      </c>
      <c r="Z31" s="4"/>
      <c r="AA31" s="4"/>
      <c r="AB31" s="4"/>
      <c r="AC31" s="4"/>
      <c r="AD31" s="38">
        <v>18.5</v>
      </c>
      <c r="AE31" s="38">
        <v>23.5</v>
      </c>
      <c r="AF31" s="38"/>
      <c r="AG31" s="38">
        <v>15</v>
      </c>
      <c r="AH31" s="38">
        <v>15</v>
      </c>
      <c r="AI31" s="38"/>
      <c r="AJ31" s="38"/>
      <c r="AK31" s="38"/>
      <c r="AL31" s="38">
        <v>14</v>
      </c>
      <c r="AM31" s="38">
        <v>17</v>
      </c>
      <c r="AN31" s="38">
        <v>90</v>
      </c>
      <c r="AO31" s="38">
        <v>2.5</v>
      </c>
      <c r="AP31" s="38"/>
      <c r="AQ31" s="38">
        <v>16.5</v>
      </c>
      <c r="AR31" s="38">
        <v>40</v>
      </c>
      <c r="AS31" s="38">
        <v>23</v>
      </c>
      <c r="AT31" s="38">
        <v>10</v>
      </c>
      <c r="AU31" s="38"/>
      <c r="AV31" s="38">
        <v>9</v>
      </c>
      <c r="AW31" s="38">
        <v>12</v>
      </c>
      <c r="AX31" s="38">
        <v>12</v>
      </c>
      <c r="AY31" s="38">
        <v>15</v>
      </c>
      <c r="AZ31" s="38"/>
      <c r="BA31" s="38">
        <v>20</v>
      </c>
      <c r="BB31" s="38">
        <v>22.8</v>
      </c>
      <c r="BC31" s="38">
        <v>15.5</v>
      </c>
      <c r="BD31" s="38">
        <v>15</v>
      </c>
      <c r="BE31" s="38">
        <v>20.4</v>
      </c>
      <c r="BF31" s="38">
        <v>9.2</v>
      </c>
      <c r="BG31" s="38">
        <v>98.5</v>
      </c>
      <c r="BH31" s="38">
        <v>56</v>
      </c>
      <c r="BI31" s="38">
        <v>18.3</v>
      </c>
      <c r="BJ31" s="38">
        <v>19</v>
      </c>
      <c r="BK31" s="38">
        <v>9</v>
      </c>
      <c r="BL31" s="28">
        <f t="shared" si="0"/>
        <v>443.3</v>
      </c>
    </row>
    <row r="32" spans="1:64" ht="14.25">
      <c r="A32" s="4">
        <v>30</v>
      </c>
      <c r="B32" s="19" t="s">
        <v>94</v>
      </c>
      <c r="C32" s="4">
        <f>100+100+100+82+300</f>
        <v>682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38">
        <v>23.5</v>
      </c>
      <c r="AF32" s="38">
        <v>16</v>
      </c>
      <c r="AG32" s="38">
        <v>15</v>
      </c>
      <c r="AH32" s="38">
        <v>15</v>
      </c>
      <c r="AI32" s="38">
        <v>17</v>
      </c>
      <c r="AJ32" s="38">
        <v>23</v>
      </c>
      <c r="AK32" s="38">
        <v>15</v>
      </c>
      <c r="AL32" s="38">
        <v>14</v>
      </c>
      <c r="AM32" s="38">
        <v>42</v>
      </c>
      <c r="AN32" s="38">
        <v>90</v>
      </c>
      <c r="AO32" s="38">
        <v>2.5</v>
      </c>
      <c r="AP32" s="38">
        <v>19</v>
      </c>
      <c r="AQ32" s="38">
        <v>16.5</v>
      </c>
      <c r="AR32" s="38"/>
      <c r="AS32" s="38">
        <v>23</v>
      </c>
      <c r="AT32" s="38">
        <v>10</v>
      </c>
      <c r="AU32" s="38">
        <v>10</v>
      </c>
      <c r="AV32" s="38">
        <v>9</v>
      </c>
      <c r="AW32" s="38">
        <v>12</v>
      </c>
      <c r="AX32" s="38">
        <v>12</v>
      </c>
      <c r="AY32" s="38"/>
      <c r="AZ32" s="38">
        <v>22</v>
      </c>
      <c r="BA32" s="38">
        <v>20</v>
      </c>
      <c r="BB32" s="38">
        <v>22.8</v>
      </c>
      <c r="BC32" s="38">
        <v>15.5</v>
      </c>
      <c r="BD32" s="38">
        <v>15</v>
      </c>
      <c r="BE32" s="38"/>
      <c r="BF32" s="38">
        <v>9.2</v>
      </c>
      <c r="BG32" s="38">
        <v>58.5</v>
      </c>
      <c r="BH32" s="38">
        <v>16</v>
      </c>
      <c r="BI32" s="38"/>
      <c r="BJ32" s="38"/>
      <c r="BK32" s="38"/>
      <c r="BL32" s="28">
        <f t="shared" si="0"/>
        <v>118.5</v>
      </c>
    </row>
    <row r="33" spans="1:64" ht="14.25">
      <c r="A33" s="4">
        <v>31</v>
      </c>
      <c r="B33" s="19" t="s">
        <v>95</v>
      </c>
      <c r="C33" s="4">
        <f>100+400</f>
        <v>500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38"/>
      <c r="AF33" s="38"/>
      <c r="AG33" s="38"/>
      <c r="AH33" s="38"/>
      <c r="AI33" s="38">
        <v>17</v>
      </c>
      <c r="AJ33" s="38"/>
      <c r="AK33" s="38">
        <v>15</v>
      </c>
      <c r="AL33" s="38"/>
      <c r="AM33" s="38"/>
      <c r="AN33" s="38">
        <v>65</v>
      </c>
      <c r="AO33" s="38"/>
      <c r="AP33" s="38"/>
      <c r="AQ33" s="38"/>
      <c r="AR33" s="38"/>
      <c r="AS33" s="38">
        <v>10</v>
      </c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>
        <v>9.2</v>
      </c>
      <c r="BG33" s="38"/>
      <c r="BH33" s="38"/>
      <c r="BI33" s="38"/>
      <c r="BJ33" s="38"/>
      <c r="BK33" s="38"/>
      <c r="BL33" s="28">
        <f t="shared" si="0"/>
        <v>383.8</v>
      </c>
    </row>
    <row r="34" spans="1:64" ht="14.25" hidden="1">
      <c r="A34" s="4">
        <v>32</v>
      </c>
      <c r="B34" s="37" t="s">
        <v>96</v>
      </c>
      <c r="C34" s="4">
        <v>100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38"/>
      <c r="AF34" s="38"/>
      <c r="AG34" s="38"/>
      <c r="AH34" s="38"/>
      <c r="AI34" s="38">
        <v>17</v>
      </c>
      <c r="AJ34" s="38"/>
      <c r="AK34" s="38">
        <v>15</v>
      </c>
      <c r="AL34" s="38">
        <v>14</v>
      </c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28">
        <f t="shared" si="0"/>
        <v>54</v>
      </c>
    </row>
    <row r="35" spans="1:64" ht="14.25">
      <c r="A35" s="4">
        <v>33</v>
      </c>
      <c r="B35" s="37" t="s">
        <v>97</v>
      </c>
      <c r="C35" s="4">
        <f>100+150</f>
        <v>250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>
        <v>16.5</v>
      </c>
      <c r="AR35" s="38"/>
      <c r="AS35" s="38"/>
      <c r="AT35" s="38">
        <v>10</v>
      </c>
      <c r="AU35" s="38"/>
      <c r="AV35" s="38">
        <v>9</v>
      </c>
      <c r="AW35" s="38"/>
      <c r="AX35" s="38"/>
      <c r="AY35" s="38">
        <v>15</v>
      </c>
      <c r="AZ35" s="38"/>
      <c r="BA35" s="38"/>
      <c r="BB35" s="38"/>
      <c r="BC35" s="38"/>
      <c r="BD35" s="38"/>
      <c r="BE35" s="38"/>
      <c r="BF35" s="38">
        <v>9.2</v>
      </c>
      <c r="BG35" s="38">
        <v>58.5</v>
      </c>
      <c r="BH35" s="38"/>
      <c r="BI35" s="38"/>
      <c r="BJ35" s="38"/>
      <c r="BK35" s="38"/>
      <c r="BL35" s="28">
        <f t="shared" si="0"/>
        <v>131.8</v>
      </c>
    </row>
    <row r="36" spans="1:64" ht="13.5" customHeight="1">
      <c r="A36" s="4">
        <v>34</v>
      </c>
      <c r="B36" s="37" t="s">
        <v>98</v>
      </c>
      <c r="C36" s="4">
        <f>200+400+40</f>
        <v>640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>
        <v>15</v>
      </c>
      <c r="AS36" s="38">
        <v>13</v>
      </c>
      <c r="AT36" s="38">
        <v>28</v>
      </c>
      <c r="AU36" s="38">
        <v>10</v>
      </c>
      <c r="AV36" s="38"/>
      <c r="AW36" s="38">
        <v>12</v>
      </c>
      <c r="AX36" s="38">
        <v>12</v>
      </c>
      <c r="AY36" s="38">
        <v>15</v>
      </c>
      <c r="AZ36" s="38">
        <v>22</v>
      </c>
      <c r="BA36" s="38">
        <v>20</v>
      </c>
      <c r="BB36" s="38">
        <v>22.8</v>
      </c>
      <c r="BC36" s="38"/>
      <c r="BD36" s="38">
        <v>15</v>
      </c>
      <c r="BE36" s="38"/>
      <c r="BF36" s="38">
        <v>9.2</v>
      </c>
      <c r="BG36" s="38">
        <v>18</v>
      </c>
      <c r="BH36" s="38"/>
      <c r="BI36" s="38">
        <v>18.3</v>
      </c>
      <c r="BJ36" s="38">
        <v>19</v>
      </c>
      <c r="BK36" s="38">
        <v>9</v>
      </c>
      <c r="BL36" s="28">
        <f t="shared" si="0"/>
        <v>381.7</v>
      </c>
    </row>
    <row r="37" spans="1:64" ht="13.5" customHeight="1" hidden="1">
      <c r="A37" s="4">
        <v>35</v>
      </c>
      <c r="B37" s="37" t="s">
        <v>99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>
        <v>13</v>
      </c>
      <c r="AT37" s="38"/>
      <c r="AU37" s="38">
        <v>10</v>
      </c>
      <c r="AV37" s="38">
        <v>9</v>
      </c>
      <c r="AW37" s="38">
        <v>12</v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28">
        <f t="shared" si="0"/>
        <v>-44</v>
      </c>
    </row>
    <row r="38" spans="1:64" ht="13.5" customHeight="1">
      <c r="A38" s="4">
        <v>36</v>
      </c>
      <c r="B38" s="19" t="s">
        <v>100</v>
      </c>
      <c r="C38" s="4">
        <f>300</f>
        <v>300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>
        <v>13</v>
      </c>
      <c r="AT38" s="38">
        <v>28</v>
      </c>
      <c r="AU38" s="38">
        <v>29</v>
      </c>
      <c r="AV38" s="38">
        <v>9</v>
      </c>
      <c r="AW38" s="38"/>
      <c r="AX38" s="38">
        <v>12</v>
      </c>
      <c r="AY38" s="38">
        <v>15</v>
      </c>
      <c r="AZ38" s="38">
        <v>64</v>
      </c>
      <c r="BA38" s="38">
        <v>68.3</v>
      </c>
      <c r="BB38" s="38">
        <v>22.8</v>
      </c>
      <c r="BC38" s="38">
        <v>15.5</v>
      </c>
      <c r="BD38" s="38">
        <v>15</v>
      </c>
      <c r="BE38" s="38">
        <v>20.4</v>
      </c>
      <c r="BF38" s="38">
        <v>9.2</v>
      </c>
      <c r="BG38" s="38">
        <v>98.5</v>
      </c>
      <c r="BH38" s="38">
        <v>56</v>
      </c>
      <c r="BI38" s="38">
        <v>18.3</v>
      </c>
      <c r="BJ38" s="38">
        <v>19</v>
      </c>
      <c r="BK38" s="38">
        <v>9</v>
      </c>
      <c r="BL38" s="28">
        <f t="shared" si="0"/>
        <v>-222</v>
      </c>
    </row>
    <row r="39" spans="1:64" ht="14.25" hidden="1">
      <c r="A39" s="4">
        <v>37</v>
      </c>
      <c r="B39" s="37" t="s">
        <v>101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38"/>
      <c r="AF39" s="38"/>
      <c r="AG39" s="38"/>
      <c r="AH39" s="38"/>
      <c r="AI39" s="38">
        <v>17</v>
      </c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28">
        <f t="shared" si="0"/>
        <v>-17</v>
      </c>
    </row>
    <row r="40" spans="1:64" ht="14.25">
      <c r="A40" s="4">
        <v>37</v>
      </c>
      <c r="B40" s="37" t="s">
        <v>102</v>
      </c>
      <c r="C40" s="4">
        <f>200+400+93</f>
        <v>693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>
        <v>22.8</v>
      </c>
      <c r="BC40" s="38">
        <v>15.5</v>
      </c>
      <c r="BD40" s="38">
        <v>15</v>
      </c>
      <c r="BE40" s="38">
        <v>20.4</v>
      </c>
      <c r="BF40" s="38">
        <v>9.2</v>
      </c>
      <c r="BG40" s="38">
        <v>58.5</v>
      </c>
      <c r="BH40" s="38"/>
      <c r="BI40" s="38">
        <v>18.3</v>
      </c>
      <c r="BJ40" s="38">
        <v>19</v>
      </c>
      <c r="BK40" s="38">
        <v>9</v>
      </c>
      <c r="BL40" s="28">
        <f t="shared" si="0"/>
        <v>505.30000000000007</v>
      </c>
    </row>
    <row r="41" spans="1:64" ht="14.25">
      <c r="A41" s="4">
        <v>38</v>
      </c>
      <c r="B41" s="37" t="s">
        <v>104</v>
      </c>
      <c r="C41" s="4">
        <f>400</f>
        <v>400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28">
        <f t="shared" si="0"/>
        <v>400</v>
      </c>
    </row>
    <row r="42" spans="1:65" ht="14.25">
      <c r="A42" s="60" t="s">
        <v>103</v>
      </c>
      <c r="B42" s="61"/>
      <c r="C42" s="4">
        <f>SUM(C3:C41)</f>
        <v>57691.5</v>
      </c>
      <c r="D42" s="4">
        <f aca="true" t="shared" si="1" ref="D42:K42">SUM(D3:D24)</f>
        <v>2189</v>
      </c>
      <c r="E42" s="4">
        <f t="shared" si="1"/>
        <v>19659</v>
      </c>
      <c r="F42" s="4">
        <f t="shared" si="1"/>
        <v>525</v>
      </c>
      <c r="G42" s="4">
        <f t="shared" si="1"/>
        <v>462</v>
      </c>
      <c r="H42" s="4">
        <f t="shared" si="1"/>
        <v>370</v>
      </c>
      <c r="I42" s="4">
        <f t="shared" si="1"/>
        <v>225</v>
      </c>
      <c r="J42" s="4">
        <f t="shared" si="1"/>
        <v>299</v>
      </c>
      <c r="K42" s="4">
        <f t="shared" si="1"/>
        <v>1039</v>
      </c>
      <c r="L42" s="4">
        <v>15</v>
      </c>
      <c r="M42" s="4">
        <v>188</v>
      </c>
      <c r="N42" s="4">
        <v>310</v>
      </c>
      <c r="O42" s="4">
        <v>306</v>
      </c>
      <c r="P42" s="4">
        <v>194</v>
      </c>
      <c r="Q42" s="4">
        <v>754</v>
      </c>
      <c r="R42" s="4">
        <v>265</v>
      </c>
      <c r="S42" s="4">
        <f>SUM(S3:S31)</f>
        <v>284</v>
      </c>
      <c r="T42" s="4">
        <f>SUM(T3:T31)</f>
        <v>770</v>
      </c>
      <c r="U42" s="4">
        <v>225</v>
      </c>
      <c r="V42" s="4">
        <v>130</v>
      </c>
      <c r="W42" s="4">
        <f>-872.6</f>
        <v>-872.6</v>
      </c>
      <c r="X42" s="4">
        <v>358</v>
      </c>
      <c r="Y42" s="4">
        <v>365</v>
      </c>
      <c r="Z42" s="4">
        <v>475</v>
      </c>
      <c r="AA42" s="4">
        <v>196</v>
      </c>
      <c r="AB42" s="4">
        <v>715</v>
      </c>
      <c r="AC42" s="4">
        <v>154</v>
      </c>
      <c r="AD42" s="4">
        <v>401</v>
      </c>
      <c r="AE42" s="4">
        <v>392</v>
      </c>
      <c r="AF42" s="4">
        <v>329</v>
      </c>
      <c r="AG42" s="4">
        <v>240</v>
      </c>
      <c r="AH42" s="4">
        <v>209</v>
      </c>
      <c r="AI42" s="4">
        <v>318</v>
      </c>
      <c r="AJ42" s="4">
        <v>210</v>
      </c>
      <c r="AK42" s="4">
        <v>210</v>
      </c>
      <c r="AL42" s="4">
        <v>547</v>
      </c>
      <c r="AM42" s="4">
        <v>394</v>
      </c>
      <c r="AN42" s="4">
        <v>2000</v>
      </c>
      <c r="AO42" s="4">
        <v>34</v>
      </c>
      <c r="AP42" s="4">
        <v>150</v>
      </c>
      <c r="AQ42" s="4">
        <v>440</v>
      </c>
      <c r="AR42" s="4">
        <v>607</v>
      </c>
      <c r="AS42" s="4">
        <v>436</v>
      </c>
      <c r="AT42" s="4">
        <v>368</v>
      </c>
      <c r="AU42" s="4">
        <v>338</v>
      </c>
      <c r="AV42" s="4">
        <v>148</v>
      </c>
      <c r="AW42" s="4">
        <v>120</v>
      </c>
      <c r="AX42" s="4">
        <v>492</v>
      </c>
      <c r="AY42" s="4">
        <v>215</v>
      </c>
      <c r="AZ42" s="4">
        <v>517</v>
      </c>
      <c r="BA42" s="4">
        <v>803</v>
      </c>
      <c r="BB42" s="4">
        <v>320</v>
      </c>
      <c r="BC42" s="4">
        <v>264</v>
      </c>
      <c r="BD42" s="4">
        <v>270</v>
      </c>
      <c r="BE42" s="4">
        <v>265</v>
      </c>
      <c r="BF42" s="4">
        <v>240</v>
      </c>
      <c r="BG42" s="4">
        <v>1251</v>
      </c>
      <c r="BH42" s="4">
        <v>627</v>
      </c>
      <c r="BI42" s="4">
        <v>274</v>
      </c>
      <c r="BJ42" s="4">
        <v>324</v>
      </c>
      <c r="BK42" s="4">
        <v>160</v>
      </c>
      <c r="BL42" s="28">
        <f t="shared" si="0"/>
        <v>12433.900000000001</v>
      </c>
      <c r="BM42" s="40"/>
    </row>
    <row r="43" spans="64:66" ht="14.25">
      <c r="BL43" s="39"/>
      <c r="BN43" s="40"/>
    </row>
    <row r="44" spans="30:63" ht="12.75">
      <c r="AD44" s="38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</row>
    <row r="45" spans="15:64" ht="72" customHeight="1">
      <c r="O45" s="52"/>
      <c r="BL45" s="39"/>
    </row>
    <row r="46" ht="12">
      <c r="BL46" s="39"/>
    </row>
    <row r="47" spans="51:63" ht="12.75"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</row>
  </sheetData>
  <mergeCells count="1">
    <mergeCell ref="A42:B42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2">
      <pane xSplit="3" topLeftCell="M1" activePane="topRight" state="frozen"/>
      <selection pane="topLeft" activeCell="A3" sqref="A3"/>
      <selection pane="topRight" activeCell="U33" sqref="U33"/>
    </sheetView>
  </sheetViews>
  <sheetFormatPr defaultColWidth="9.00390625" defaultRowHeight="14.25"/>
  <cols>
    <col min="1" max="1" width="4.125" style="13" customWidth="1"/>
    <col min="2" max="2" width="9.875" style="14" customWidth="1"/>
    <col min="3" max="14" width="8.75390625" style="13" customWidth="1"/>
    <col min="15" max="15" width="11.75390625" style="13" customWidth="1"/>
    <col min="16" max="17" width="10.50390625" style="13" customWidth="1"/>
    <col min="18" max="19" width="11.50390625" style="13" customWidth="1"/>
    <col min="20" max="20" width="10.00390625" style="0" customWidth="1"/>
    <col min="21" max="22" width="9.50390625" style="0" bestFit="1" customWidth="1"/>
  </cols>
  <sheetData>
    <row r="1" spans="1:21" ht="15.7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U1" s="15"/>
    </row>
    <row r="2" spans="1:20" ht="24">
      <c r="A2" s="1" t="s">
        <v>0</v>
      </c>
      <c r="B2" s="2" t="s">
        <v>1</v>
      </c>
      <c r="C2" s="3" t="s">
        <v>2</v>
      </c>
      <c r="D2" s="3" t="s">
        <v>122</v>
      </c>
      <c r="E2" s="21">
        <v>38793</v>
      </c>
      <c r="F2" s="21">
        <v>38794</v>
      </c>
      <c r="G2" s="21">
        <v>38795</v>
      </c>
      <c r="H2" s="21">
        <v>38801</v>
      </c>
      <c r="I2" s="21">
        <v>38808</v>
      </c>
      <c r="J2" s="21">
        <v>38814</v>
      </c>
      <c r="K2" s="21">
        <v>38815</v>
      </c>
      <c r="L2" s="21">
        <v>38822</v>
      </c>
      <c r="M2" s="21">
        <v>38827</v>
      </c>
      <c r="N2" s="21">
        <v>38829</v>
      </c>
      <c r="O2" s="50" t="s">
        <v>121</v>
      </c>
      <c r="P2" s="50" t="s">
        <v>126</v>
      </c>
      <c r="Q2" s="50">
        <v>38851</v>
      </c>
      <c r="R2" s="50" t="s">
        <v>134</v>
      </c>
      <c r="S2" s="50">
        <v>38859</v>
      </c>
      <c r="T2" s="3" t="s">
        <v>25</v>
      </c>
    </row>
    <row r="3" spans="1:20" ht="14.25">
      <c r="A3" s="4">
        <v>0</v>
      </c>
      <c r="B3" s="5" t="s">
        <v>3</v>
      </c>
      <c r="C3" s="4">
        <v>0</v>
      </c>
      <c r="D3" s="38">
        <v>45</v>
      </c>
      <c r="E3" s="4">
        <v>1.5</v>
      </c>
      <c r="F3" s="4">
        <v>1.8</v>
      </c>
      <c r="G3" s="4"/>
      <c r="H3" s="4">
        <v>8.5</v>
      </c>
      <c r="I3" s="4">
        <v>1</v>
      </c>
      <c r="J3" s="4"/>
      <c r="K3" s="4">
        <v>2.2</v>
      </c>
      <c r="L3" s="4">
        <v>19.7</v>
      </c>
      <c r="M3" s="4"/>
      <c r="N3" s="38">
        <v>13.8</v>
      </c>
      <c r="O3" s="38"/>
      <c r="P3" s="38"/>
      <c r="Q3" s="38">
        <v>10</v>
      </c>
      <c r="R3" s="38"/>
      <c r="S3" s="38">
        <v>1</v>
      </c>
      <c r="T3" s="28">
        <f>C3-D3-E3-F3-G3-H3-I3-J3-K3-L3-M3-N3-O3-P3-Q3-R3-S3</f>
        <v>-104.5</v>
      </c>
    </row>
    <row r="4" spans="1:20" ht="14.25">
      <c r="A4" s="4">
        <v>1</v>
      </c>
      <c r="B4" s="6" t="s">
        <v>4</v>
      </c>
      <c r="C4" s="4">
        <v>0</v>
      </c>
      <c r="D4" s="38"/>
      <c r="E4" s="4">
        <v>1.5</v>
      </c>
      <c r="F4" s="4">
        <v>37.2</v>
      </c>
      <c r="G4" s="4"/>
      <c r="H4" s="4">
        <v>8.5</v>
      </c>
      <c r="I4" s="4">
        <v>1</v>
      </c>
      <c r="J4" s="4"/>
      <c r="K4" s="4"/>
      <c r="L4" s="4"/>
      <c r="M4" s="4">
        <v>26.1</v>
      </c>
      <c r="N4" s="4"/>
      <c r="O4" s="4"/>
      <c r="P4" s="4"/>
      <c r="Q4" s="38">
        <v>43.3</v>
      </c>
      <c r="R4" s="38"/>
      <c r="S4" s="38">
        <v>1</v>
      </c>
      <c r="T4" s="28">
        <f aca="true" t="shared" si="0" ref="T4:T31">C4-D4-E4-F4-G4-H4-I4-J4-K4-L4-M4-N4-O4-P4-Q4-R4-S4</f>
        <v>-118.60000000000001</v>
      </c>
    </row>
    <row r="5" spans="1:20" ht="14.25">
      <c r="A5" s="4">
        <v>2</v>
      </c>
      <c r="B5" s="7" t="s">
        <v>5</v>
      </c>
      <c r="C5" s="4">
        <v>0</v>
      </c>
      <c r="D5" s="38">
        <v>45</v>
      </c>
      <c r="E5" s="4">
        <v>23.8</v>
      </c>
      <c r="F5" s="4">
        <v>37.2</v>
      </c>
      <c r="G5" s="4"/>
      <c r="H5" s="4">
        <v>6.7</v>
      </c>
      <c r="I5" s="4"/>
      <c r="J5" s="38">
        <v>9.4</v>
      </c>
      <c r="K5" s="4">
        <v>2.2</v>
      </c>
      <c r="L5" s="4">
        <v>50.7</v>
      </c>
      <c r="M5" s="4">
        <v>26.1</v>
      </c>
      <c r="N5" s="38">
        <v>13.8</v>
      </c>
      <c r="O5" s="38"/>
      <c r="P5" s="38">
        <v>20</v>
      </c>
      <c r="Q5" s="38">
        <v>43.3</v>
      </c>
      <c r="R5" s="38">
        <v>17</v>
      </c>
      <c r="S5" s="38">
        <v>1</v>
      </c>
      <c r="T5" s="28">
        <f t="shared" si="0"/>
        <v>-296.2</v>
      </c>
    </row>
    <row r="6" spans="1:20" ht="14.25">
      <c r="A6" s="4">
        <v>3</v>
      </c>
      <c r="B6" s="7" t="s">
        <v>6</v>
      </c>
      <c r="C6" s="4">
        <v>0</v>
      </c>
      <c r="D6" s="38">
        <v>45</v>
      </c>
      <c r="E6" s="4">
        <v>1.5</v>
      </c>
      <c r="F6" s="4"/>
      <c r="G6" s="4">
        <v>13.2</v>
      </c>
      <c r="H6" s="4">
        <v>8.5</v>
      </c>
      <c r="I6" s="4">
        <v>33.3</v>
      </c>
      <c r="J6" s="38">
        <v>9.4</v>
      </c>
      <c r="K6" s="4">
        <v>40.1</v>
      </c>
      <c r="L6" s="4">
        <v>19.7</v>
      </c>
      <c r="M6" s="4">
        <v>26.1</v>
      </c>
      <c r="N6" s="38">
        <v>13.8</v>
      </c>
      <c r="O6" s="38"/>
      <c r="P6" s="38">
        <v>20</v>
      </c>
      <c r="Q6" s="38">
        <v>10</v>
      </c>
      <c r="R6" s="38">
        <v>17</v>
      </c>
      <c r="S6" s="38">
        <v>1</v>
      </c>
      <c r="T6" s="28">
        <f t="shared" si="0"/>
        <v>-258.6</v>
      </c>
    </row>
    <row r="7" spans="1:23" ht="15.75">
      <c r="A7" s="4">
        <v>4</v>
      </c>
      <c r="B7" s="7" t="s">
        <v>7</v>
      </c>
      <c r="C7" s="4">
        <v>0</v>
      </c>
      <c r="D7" s="38">
        <v>45</v>
      </c>
      <c r="E7" s="4">
        <v>23.8</v>
      </c>
      <c r="F7" s="4">
        <v>37.2</v>
      </c>
      <c r="G7" s="4">
        <v>13.2</v>
      </c>
      <c r="H7" s="4">
        <v>39.5</v>
      </c>
      <c r="I7" s="4">
        <v>33.3</v>
      </c>
      <c r="J7" s="38">
        <v>9.4</v>
      </c>
      <c r="K7" s="4">
        <v>40.1</v>
      </c>
      <c r="L7" s="4">
        <v>50.7</v>
      </c>
      <c r="M7" s="4">
        <v>26.1</v>
      </c>
      <c r="N7" s="38">
        <v>13.8</v>
      </c>
      <c r="O7" s="38">
        <v>32.2</v>
      </c>
      <c r="P7" s="38">
        <v>20</v>
      </c>
      <c r="Q7" s="38">
        <v>43.3</v>
      </c>
      <c r="R7" s="38"/>
      <c r="S7" s="38">
        <v>1</v>
      </c>
      <c r="T7" s="28">
        <f t="shared" si="0"/>
        <v>-428.6</v>
      </c>
      <c r="W7" s="15"/>
    </row>
    <row r="8" spans="1:23" ht="15.75">
      <c r="A8" s="4">
        <v>5</v>
      </c>
      <c r="B8" s="7" t="s">
        <v>9</v>
      </c>
      <c r="C8" s="4">
        <v>0</v>
      </c>
      <c r="D8" s="38">
        <v>45</v>
      </c>
      <c r="E8" s="4">
        <v>1.5</v>
      </c>
      <c r="F8" s="4"/>
      <c r="G8" s="4"/>
      <c r="H8" s="4">
        <v>8.5</v>
      </c>
      <c r="I8" s="4">
        <v>33.3</v>
      </c>
      <c r="J8" s="4"/>
      <c r="K8" s="4">
        <v>40.1</v>
      </c>
      <c r="L8" s="4">
        <v>19.7</v>
      </c>
      <c r="M8" s="4"/>
      <c r="N8" s="38">
        <v>13.8</v>
      </c>
      <c r="O8" s="38"/>
      <c r="P8" s="38"/>
      <c r="Q8" s="38"/>
      <c r="R8" s="38"/>
      <c r="S8" s="38"/>
      <c r="T8" s="28">
        <f t="shared" si="0"/>
        <v>-161.9</v>
      </c>
      <c r="W8" s="15"/>
    </row>
    <row r="9" spans="1:20" ht="14.25">
      <c r="A9" s="4">
        <v>6</v>
      </c>
      <c r="B9" s="7" t="s">
        <v>10</v>
      </c>
      <c r="C9" s="4">
        <v>0</v>
      </c>
      <c r="D9" s="38">
        <v>45</v>
      </c>
      <c r="E9" s="4">
        <v>23.8</v>
      </c>
      <c r="F9" s="4">
        <v>37.2</v>
      </c>
      <c r="G9" s="4">
        <v>13.2</v>
      </c>
      <c r="H9" s="4">
        <v>39.5</v>
      </c>
      <c r="I9" s="4">
        <v>33.3</v>
      </c>
      <c r="J9" s="4"/>
      <c r="K9" s="4">
        <v>2.2</v>
      </c>
      <c r="L9" s="4">
        <v>50.7</v>
      </c>
      <c r="M9" s="4">
        <v>26.1</v>
      </c>
      <c r="N9" s="38">
        <v>13.8</v>
      </c>
      <c r="O9" s="38"/>
      <c r="P9" s="38">
        <v>20</v>
      </c>
      <c r="Q9" s="38">
        <v>43.3</v>
      </c>
      <c r="R9" s="38">
        <v>17</v>
      </c>
      <c r="S9" s="38">
        <v>1</v>
      </c>
      <c r="T9" s="28">
        <f t="shared" si="0"/>
        <v>-366.1</v>
      </c>
    </row>
    <row r="10" spans="1:20" ht="14.25">
      <c r="A10" s="4">
        <v>7</v>
      </c>
      <c r="B10" s="6" t="s">
        <v>11</v>
      </c>
      <c r="C10" s="4">
        <v>0</v>
      </c>
      <c r="D10" s="38">
        <v>45</v>
      </c>
      <c r="E10" s="4">
        <v>23.8</v>
      </c>
      <c r="F10" s="4">
        <v>37.2</v>
      </c>
      <c r="G10" s="4">
        <v>13.2</v>
      </c>
      <c r="H10" s="4">
        <v>39.5</v>
      </c>
      <c r="I10" s="4">
        <v>33.3</v>
      </c>
      <c r="J10" s="4"/>
      <c r="K10" s="4">
        <v>40.1</v>
      </c>
      <c r="L10" s="4">
        <v>19.7</v>
      </c>
      <c r="M10" s="4">
        <v>26.1</v>
      </c>
      <c r="N10" s="38">
        <v>13.8</v>
      </c>
      <c r="O10" s="38"/>
      <c r="P10" s="38"/>
      <c r="Q10" s="38">
        <v>43.3</v>
      </c>
      <c r="R10" s="38"/>
      <c r="S10" s="38">
        <v>1</v>
      </c>
      <c r="T10" s="28">
        <f t="shared" si="0"/>
        <v>-336</v>
      </c>
    </row>
    <row r="11" spans="1:20" ht="14.25">
      <c r="A11" s="4">
        <v>8</v>
      </c>
      <c r="B11" s="9" t="s">
        <v>12</v>
      </c>
      <c r="C11" s="4">
        <v>0</v>
      </c>
      <c r="D11" s="38">
        <v>45</v>
      </c>
      <c r="E11" s="4">
        <v>1.5</v>
      </c>
      <c r="F11" s="4"/>
      <c r="G11" s="4"/>
      <c r="H11" s="4">
        <v>6.7</v>
      </c>
      <c r="I11" s="4"/>
      <c r="J11" s="4"/>
      <c r="K11" s="4">
        <v>2.2</v>
      </c>
      <c r="L11" s="4">
        <v>19.7</v>
      </c>
      <c r="M11" s="4"/>
      <c r="N11" s="4"/>
      <c r="O11" s="4"/>
      <c r="P11" s="4"/>
      <c r="Q11" s="4">
        <v>10</v>
      </c>
      <c r="R11" s="4"/>
      <c r="S11" s="4"/>
      <c r="T11" s="28">
        <f t="shared" si="0"/>
        <v>-85.10000000000001</v>
      </c>
    </row>
    <row r="12" spans="1:20" ht="14.25">
      <c r="A12" s="4">
        <v>9</v>
      </c>
      <c r="B12" s="6" t="s">
        <v>13</v>
      </c>
      <c r="C12" s="4">
        <v>0</v>
      </c>
      <c r="D12" s="38">
        <v>45</v>
      </c>
      <c r="E12" s="4">
        <v>23.8</v>
      </c>
      <c r="F12" s="4">
        <v>37.2</v>
      </c>
      <c r="G12" s="4"/>
      <c r="H12" s="4">
        <v>39.5</v>
      </c>
      <c r="I12" s="4">
        <v>33.3</v>
      </c>
      <c r="J12" s="4"/>
      <c r="K12" s="4">
        <v>40.1</v>
      </c>
      <c r="L12" s="4">
        <v>19.7</v>
      </c>
      <c r="M12" s="4">
        <v>26.1</v>
      </c>
      <c r="N12" s="38">
        <v>13.8</v>
      </c>
      <c r="O12" s="38"/>
      <c r="P12" s="38">
        <v>20</v>
      </c>
      <c r="Q12" s="38">
        <v>43.3</v>
      </c>
      <c r="R12" s="38">
        <v>17</v>
      </c>
      <c r="S12" s="38">
        <v>1</v>
      </c>
      <c r="T12" s="28">
        <f t="shared" si="0"/>
        <v>-359.8</v>
      </c>
    </row>
    <row r="13" spans="1:20" ht="14.25">
      <c r="A13" s="4">
        <v>10</v>
      </c>
      <c r="B13" s="10" t="s">
        <v>14</v>
      </c>
      <c r="C13" s="4">
        <v>0</v>
      </c>
      <c r="D13" s="38">
        <v>45</v>
      </c>
      <c r="E13" s="4">
        <v>23.8</v>
      </c>
      <c r="F13" s="4">
        <v>1.8</v>
      </c>
      <c r="G13" s="4"/>
      <c r="H13" s="4">
        <v>6.7</v>
      </c>
      <c r="I13" s="4">
        <v>33.3</v>
      </c>
      <c r="J13" s="4"/>
      <c r="K13" s="4">
        <v>2.2</v>
      </c>
      <c r="L13" s="4"/>
      <c r="M13" s="4"/>
      <c r="N13" s="4"/>
      <c r="O13" s="4"/>
      <c r="P13" s="4"/>
      <c r="Q13" s="38">
        <v>43.3</v>
      </c>
      <c r="R13" s="38"/>
      <c r="S13" s="38"/>
      <c r="T13" s="28">
        <f t="shared" si="0"/>
        <v>-156.1</v>
      </c>
    </row>
    <row r="14" spans="1:20" ht="14.25">
      <c r="A14" s="4">
        <v>11</v>
      </c>
      <c r="B14" s="10" t="s">
        <v>127</v>
      </c>
      <c r="C14" s="4"/>
      <c r="D14" s="38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8">
        <v>43.3</v>
      </c>
      <c r="R14" s="38"/>
      <c r="S14" s="38"/>
      <c r="T14" s="28">
        <f t="shared" si="0"/>
        <v>-43.3</v>
      </c>
    </row>
    <row r="15" spans="1:20" ht="14.25">
      <c r="A15" s="4">
        <v>12</v>
      </c>
      <c r="B15" s="7" t="s">
        <v>16</v>
      </c>
      <c r="C15" s="4">
        <v>0</v>
      </c>
      <c r="D15" s="38">
        <v>45</v>
      </c>
      <c r="E15" s="4">
        <v>1.5</v>
      </c>
      <c r="F15" s="4"/>
      <c r="G15" s="4"/>
      <c r="H15" s="4">
        <v>8.5</v>
      </c>
      <c r="I15" s="4"/>
      <c r="J15" s="4"/>
      <c r="K15" s="4">
        <v>2.2</v>
      </c>
      <c r="L15" s="4"/>
      <c r="M15" s="4">
        <v>26.1</v>
      </c>
      <c r="N15" s="38">
        <v>13.8</v>
      </c>
      <c r="O15" s="38"/>
      <c r="P15" s="38"/>
      <c r="Q15" s="38">
        <v>43.3</v>
      </c>
      <c r="R15" s="38"/>
      <c r="S15" s="38">
        <v>1</v>
      </c>
      <c r="T15" s="28">
        <f t="shared" si="0"/>
        <v>-141.4</v>
      </c>
    </row>
    <row r="16" spans="1:20" ht="14.25">
      <c r="A16" s="4">
        <v>13</v>
      </c>
      <c r="B16" s="9" t="s">
        <v>17</v>
      </c>
      <c r="C16" s="4">
        <v>0</v>
      </c>
      <c r="D16" s="38">
        <v>45</v>
      </c>
      <c r="E16" s="4">
        <v>1.5</v>
      </c>
      <c r="F16" s="4">
        <v>1.8</v>
      </c>
      <c r="G16" s="4"/>
      <c r="H16" s="4">
        <v>8.5</v>
      </c>
      <c r="I16" s="4">
        <v>1</v>
      </c>
      <c r="J16" s="4"/>
      <c r="K16" s="4">
        <v>2.2</v>
      </c>
      <c r="L16" s="4"/>
      <c r="M16" s="4"/>
      <c r="N16" s="4"/>
      <c r="O16" s="4"/>
      <c r="P16" s="4"/>
      <c r="Q16" s="4"/>
      <c r="R16" s="4"/>
      <c r="S16" s="4">
        <v>1</v>
      </c>
      <c r="T16" s="28">
        <f t="shared" si="0"/>
        <v>-61</v>
      </c>
    </row>
    <row r="17" spans="1:20" ht="14.25">
      <c r="A17" s="4">
        <v>14</v>
      </c>
      <c r="B17" s="9" t="s">
        <v>18</v>
      </c>
      <c r="C17" s="4">
        <v>0</v>
      </c>
      <c r="D17" s="38">
        <v>45</v>
      </c>
      <c r="E17" s="4">
        <v>23.8</v>
      </c>
      <c r="F17" s="4">
        <v>37.2</v>
      </c>
      <c r="G17" s="4">
        <v>13.2</v>
      </c>
      <c r="H17" s="4">
        <v>39.5</v>
      </c>
      <c r="I17" s="4">
        <v>33.3</v>
      </c>
      <c r="J17" s="38">
        <v>9.4</v>
      </c>
      <c r="K17" s="4">
        <v>40.1</v>
      </c>
      <c r="L17" s="4"/>
      <c r="M17" s="4"/>
      <c r="N17" s="38">
        <v>13.8</v>
      </c>
      <c r="O17" s="38"/>
      <c r="P17" s="38"/>
      <c r="Q17" s="38">
        <v>43.3</v>
      </c>
      <c r="R17" s="38">
        <v>17</v>
      </c>
      <c r="S17" s="38">
        <v>1</v>
      </c>
      <c r="T17" s="28">
        <f t="shared" si="0"/>
        <v>-316.6</v>
      </c>
    </row>
    <row r="18" spans="1:20" ht="14.25">
      <c r="A18" s="4">
        <v>15</v>
      </c>
      <c r="B18" s="11" t="s">
        <v>19</v>
      </c>
      <c r="C18" s="4">
        <v>0</v>
      </c>
      <c r="D18" s="38">
        <v>45</v>
      </c>
      <c r="E18" s="4">
        <v>23.8</v>
      </c>
      <c r="F18" s="4">
        <v>37.2</v>
      </c>
      <c r="G18" s="4">
        <v>13.2</v>
      </c>
      <c r="H18" s="4">
        <v>39.5</v>
      </c>
      <c r="I18" s="4">
        <v>33.3</v>
      </c>
      <c r="J18" s="38">
        <v>9.4</v>
      </c>
      <c r="K18" s="4">
        <v>40.1</v>
      </c>
      <c r="L18" s="4">
        <v>50.7</v>
      </c>
      <c r="M18" s="4">
        <v>26.1</v>
      </c>
      <c r="N18" s="38">
        <v>13.8</v>
      </c>
      <c r="O18" s="38">
        <v>32.2</v>
      </c>
      <c r="P18" s="38">
        <v>20</v>
      </c>
      <c r="Q18" s="38">
        <v>43.3</v>
      </c>
      <c r="R18" s="38">
        <v>17</v>
      </c>
      <c r="S18" s="38">
        <v>1</v>
      </c>
      <c r="T18" s="28">
        <f t="shared" si="0"/>
        <v>-445.6</v>
      </c>
    </row>
    <row r="19" spans="1:20" ht="22.5" customHeight="1">
      <c r="A19" s="4">
        <v>16</v>
      </c>
      <c r="B19" s="11" t="s">
        <v>21</v>
      </c>
      <c r="C19" s="4">
        <v>0</v>
      </c>
      <c r="D19" s="38">
        <v>45</v>
      </c>
      <c r="E19" s="4">
        <v>23.8</v>
      </c>
      <c r="F19" s="4">
        <v>37.2</v>
      </c>
      <c r="G19" s="4"/>
      <c r="H19" s="4">
        <v>39.5</v>
      </c>
      <c r="I19" s="4">
        <v>33.3</v>
      </c>
      <c r="J19" s="38">
        <v>9.4</v>
      </c>
      <c r="L19" s="4"/>
      <c r="M19" s="4"/>
      <c r="N19" s="38">
        <v>13.8</v>
      </c>
      <c r="O19" s="38">
        <v>32.2</v>
      </c>
      <c r="P19" s="38">
        <v>20</v>
      </c>
      <c r="Q19" s="38">
        <v>43.3</v>
      </c>
      <c r="R19" s="38">
        <v>17</v>
      </c>
      <c r="S19" s="38">
        <v>1</v>
      </c>
      <c r="T19" s="28">
        <f t="shared" si="0"/>
        <v>-315.50000000000006</v>
      </c>
    </row>
    <row r="20" spans="1:20" ht="14.25">
      <c r="A20" s="4">
        <v>17</v>
      </c>
      <c r="B20" s="11" t="s">
        <v>23</v>
      </c>
      <c r="C20" s="4">
        <v>0</v>
      </c>
      <c r="D20" s="38">
        <v>45</v>
      </c>
      <c r="E20" s="4">
        <v>1.5</v>
      </c>
      <c r="F20" s="4">
        <v>37.2</v>
      </c>
      <c r="G20" s="4"/>
      <c r="H20" s="4">
        <v>39.5</v>
      </c>
      <c r="I20" s="4">
        <v>33.3</v>
      </c>
      <c r="J20" s="4"/>
      <c r="K20" s="4"/>
      <c r="L20" s="4"/>
      <c r="M20" s="4"/>
      <c r="N20" s="38">
        <v>13.8</v>
      </c>
      <c r="O20" s="38"/>
      <c r="P20" s="38"/>
      <c r="Q20" s="38">
        <v>43.3</v>
      </c>
      <c r="R20" s="38"/>
      <c r="S20" s="38">
        <v>1</v>
      </c>
      <c r="T20" s="28">
        <f t="shared" si="0"/>
        <v>-214.60000000000002</v>
      </c>
    </row>
    <row r="21" spans="1:20" ht="14.25">
      <c r="A21" s="4">
        <v>18</v>
      </c>
      <c r="B21" s="19" t="s">
        <v>58</v>
      </c>
      <c r="C21" s="4">
        <v>0</v>
      </c>
      <c r="D21" s="38">
        <v>45</v>
      </c>
      <c r="E21" s="4">
        <v>23.8</v>
      </c>
      <c r="F21" s="4"/>
      <c r="G21" s="4"/>
      <c r="H21" s="4">
        <v>6.7</v>
      </c>
      <c r="I21" s="4"/>
      <c r="J21" s="4"/>
      <c r="K21" s="4">
        <v>40.1</v>
      </c>
      <c r="L21" s="4"/>
      <c r="M21" s="4"/>
      <c r="N21" s="38">
        <v>13.8</v>
      </c>
      <c r="O21" s="38"/>
      <c r="P21" s="38">
        <v>20</v>
      </c>
      <c r="Q21" s="38">
        <v>10</v>
      </c>
      <c r="R21" s="38"/>
      <c r="S21" s="38">
        <v>1</v>
      </c>
      <c r="T21" s="28">
        <f t="shared" si="0"/>
        <v>-160.4</v>
      </c>
    </row>
    <row r="22" spans="1:20" ht="14.25">
      <c r="A22" s="4">
        <v>19</v>
      </c>
      <c r="B22" s="19" t="s">
        <v>59</v>
      </c>
      <c r="C22" s="4">
        <v>0</v>
      </c>
      <c r="D22" s="38">
        <v>45</v>
      </c>
      <c r="E22" s="4">
        <v>1.5</v>
      </c>
      <c r="F22" s="4">
        <v>37.2</v>
      </c>
      <c r="G22" s="4"/>
      <c r="H22" s="4">
        <v>39.5</v>
      </c>
      <c r="I22" s="4">
        <v>33.3</v>
      </c>
      <c r="J22" s="4"/>
      <c r="K22" s="4">
        <v>2.2</v>
      </c>
      <c r="L22" s="4">
        <v>19.7</v>
      </c>
      <c r="M22" s="4"/>
      <c r="N22" s="38">
        <v>13.8</v>
      </c>
      <c r="O22" s="38"/>
      <c r="P22" s="38"/>
      <c r="Q22" s="38">
        <v>10</v>
      </c>
      <c r="R22" s="38"/>
      <c r="S22" s="38">
        <v>1</v>
      </c>
      <c r="T22" s="28">
        <f t="shared" si="0"/>
        <v>-203.2</v>
      </c>
    </row>
    <row r="23" spans="1:20" ht="14.25">
      <c r="A23" s="4">
        <v>20</v>
      </c>
      <c r="B23" s="19" t="s">
        <v>60</v>
      </c>
      <c r="C23" s="4">
        <v>0</v>
      </c>
      <c r="D23" s="38">
        <v>45</v>
      </c>
      <c r="E23" s="4">
        <v>23.8</v>
      </c>
      <c r="F23" s="4">
        <v>37.2</v>
      </c>
      <c r="G23" s="4">
        <v>13.2</v>
      </c>
      <c r="H23" s="4">
        <v>39.5</v>
      </c>
      <c r="I23" s="4">
        <v>33.3</v>
      </c>
      <c r="J23" s="38">
        <v>9.4</v>
      </c>
      <c r="K23" s="4">
        <v>2.2</v>
      </c>
      <c r="L23" s="4"/>
      <c r="M23" s="4">
        <v>26.1</v>
      </c>
      <c r="N23" s="38">
        <v>13.8</v>
      </c>
      <c r="O23" s="38"/>
      <c r="P23" s="38">
        <v>20</v>
      </c>
      <c r="Q23" s="38">
        <v>10</v>
      </c>
      <c r="R23" s="38"/>
      <c r="S23" s="38">
        <v>1</v>
      </c>
      <c r="T23" s="28">
        <f t="shared" si="0"/>
        <v>-274.5</v>
      </c>
    </row>
    <row r="24" spans="1:20" ht="14.25">
      <c r="A24" s="4">
        <v>21</v>
      </c>
      <c r="B24" s="19" t="s">
        <v>64</v>
      </c>
      <c r="C24" s="4">
        <v>0</v>
      </c>
      <c r="D24" s="38">
        <v>45</v>
      </c>
      <c r="E24" s="4">
        <v>23.8</v>
      </c>
      <c r="F24" s="4">
        <v>1.8</v>
      </c>
      <c r="G24" s="4"/>
      <c r="H24" s="4">
        <v>8.5</v>
      </c>
      <c r="I24" s="4">
        <v>33.3</v>
      </c>
      <c r="J24" s="4"/>
      <c r="K24" s="4">
        <v>2.2</v>
      </c>
      <c r="L24" s="4">
        <v>50.7</v>
      </c>
      <c r="M24" s="4"/>
      <c r="N24" s="38">
        <v>13.8</v>
      </c>
      <c r="O24" s="38">
        <v>32.2</v>
      </c>
      <c r="P24" s="38">
        <v>20</v>
      </c>
      <c r="Q24" s="38">
        <v>43.3</v>
      </c>
      <c r="R24" s="38">
        <v>17</v>
      </c>
      <c r="S24" s="38">
        <v>1</v>
      </c>
      <c r="T24" s="28">
        <f t="shared" si="0"/>
        <v>-292.6</v>
      </c>
    </row>
    <row r="25" spans="1:20" ht="14.25">
      <c r="A25" s="4">
        <v>22</v>
      </c>
      <c r="B25" s="19" t="s">
        <v>65</v>
      </c>
      <c r="C25" s="4">
        <v>0</v>
      </c>
      <c r="D25" s="38">
        <v>45</v>
      </c>
      <c r="E25" s="4">
        <v>23.8</v>
      </c>
      <c r="F25" s="4">
        <v>37.2</v>
      </c>
      <c r="G25" s="4"/>
      <c r="H25" s="4">
        <v>39.5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>
        <v>1</v>
      </c>
      <c r="T25" s="28">
        <f t="shared" si="0"/>
        <v>-146.5</v>
      </c>
    </row>
    <row r="26" spans="1:20" ht="13.5" customHeight="1">
      <c r="A26" s="4">
        <v>23</v>
      </c>
      <c r="B26" s="37" t="s">
        <v>62</v>
      </c>
      <c r="C26" s="4">
        <v>0</v>
      </c>
      <c r="D26" s="38">
        <v>45</v>
      </c>
      <c r="E26" s="4">
        <v>23.8</v>
      </c>
      <c r="F26" s="4">
        <v>1.8</v>
      </c>
      <c r="G26" s="4"/>
      <c r="H26" s="4">
        <v>8.5</v>
      </c>
      <c r="I26" s="4"/>
      <c r="J26" s="4"/>
      <c r="K26" s="4"/>
      <c r="L26" s="4">
        <v>19.7</v>
      </c>
      <c r="M26" s="4"/>
      <c r="N26" s="4"/>
      <c r="O26" s="4"/>
      <c r="P26" s="4"/>
      <c r="Q26" s="4"/>
      <c r="R26" s="4"/>
      <c r="S26" s="4"/>
      <c r="T26" s="28">
        <f t="shared" si="0"/>
        <v>-98.8</v>
      </c>
    </row>
    <row r="27" spans="1:20" ht="13.5" customHeight="1">
      <c r="A27" s="4">
        <v>24</v>
      </c>
      <c r="B27" s="19" t="s">
        <v>68</v>
      </c>
      <c r="C27" s="4">
        <v>0</v>
      </c>
      <c r="D27" s="38">
        <v>45</v>
      </c>
      <c r="E27" s="4">
        <v>23.8</v>
      </c>
      <c r="F27" s="4">
        <v>37.2</v>
      </c>
      <c r="G27" s="4">
        <v>13.2</v>
      </c>
      <c r="H27" s="4">
        <v>39.5</v>
      </c>
      <c r="I27" s="4">
        <v>33.3</v>
      </c>
      <c r="J27" s="38">
        <v>9.4</v>
      </c>
      <c r="K27" s="4">
        <v>2.2</v>
      </c>
      <c r="L27" s="4">
        <v>50.7</v>
      </c>
      <c r="M27" s="4"/>
      <c r="N27" s="38">
        <v>13.8</v>
      </c>
      <c r="O27" s="38"/>
      <c r="P27" s="38">
        <v>20</v>
      </c>
      <c r="Q27" s="38">
        <v>43.3</v>
      </c>
      <c r="R27" s="38"/>
      <c r="S27" s="38">
        <v>1</v>
      </c>
      <c r="T27" s="28">
        <f t="shared" si="0"/>
        <v>-332.40000000000003</v>
      </c>
    </row>
    <row r="28" spans="1:20" ht="12.75">
      <c r="A28" s="4">
        <v>25</v>
      </c>
      <c r="B28" s="19" t="s">
        <v>66</v>
      </c>
      <c r="C28" s="4">
        <v>0</v>
      </c>
      <c r="D28" s="38">
        <v>45</v>
      </c>
      <c r="E28" s="4">
        <v>23.8</v>
      </c>
      <c r="F28" s="4">
        <v>37.2</v>
      </c>
      <c r="G28" s="4"/>
      <c r="H28" s="4">
        <v>39.5</v>
      </c>
      <c r="I28" s="4">
        <v>33.3</v>
      </c>
      <c r="J28" s="4"/>
      <c r="K28" s="4"/>
      <c r="L28" s="4"/>
      <c r="M28" s="4"/>
      <c r="N28" s="38">
        <v>13.8</v>
      </c>
      <c r="O28" s="38">
        <v>32.2</v>
      </c>
      <c r="P28" s="38"/>
      <c r="R28" s="38">
        <v>17</v>
      </c>
      <c r="S28" s="38">
        <v>1</v>
      </c>
      <c r="T28" s="28">
        <f t="shared" si="0"/>
        <v>-242.8</v>
      </c>
    </row>
    <row r="29" spans="1:20" ht="14.25">
      <c r="A29" s="4">
        <v>26</v>
      </c>
      <c r="B29" s="37" t="s">
        <v>110</v>
      </c>
      <c r="C29" s="4">
        <v>0</v>
      </c>
      <c r="D29" s="38">
        <v>45</v>
      </c>
      <c r="E29" s="4">
        <v>23.8</v>
      </c>
      <c r="F29" s="4">
        <v>1.8</v>
      </c>
      <c r="G29" s="4"/>
      <c r="H29" s="4">
        <v>39.5</v>
      </c>
      <c r="I29" s="4">
        <v>1</v>
      </c>
      <c r="J29" s="4"/>
      <c r="K29" s="4">
        <v>2.2</v>
      </c>
      <c r="L29" s="4">
        <v>19.7</v>
      </c>
      <c r="M29" s="4"/>
      <c r="N29" s="38">
        <v>13.8</v>
      </c>
      <c r="O29" s="38">
        <v>32.2</v>
      </c>
      <c r="P29" s="38">
        <v>20</v>
      </c>
      <c r="Q29" s="38">
        <v>10</v>
      </c>
      <c r="R29" s="38"/>
      <c r="S29" s="38">
        <v>1</v>
      </c>
      <c r="T29" s="28">
        <f t="shared" si="0"/>
        <v>-210</v>
      </c>
    </row>
    <row r="30" spans="1:20" ht="14.25">
      <c r="A30" s="4">
        <v>27</v>
      </c>
      <c r="B30" s="58" t="s">
        <v>118</v>
      </c>
      <c r="C30" s="4">
        <v>0</v>
      </c>
      <c r="D30" s="38">
        <v>45</v>
      </c>
      <c r="E30" s="4">
        <v>23.8</v>
      </c>
      <c r="F30" s="4">
        <v>1.8</v>
      </c>
      <c r="G30" s="4"/>
      <c r="H30" s="4">
        <v>39.5</v>
      </c>
      <c r="I30" s="4">
        <v>1</v>
      </c>
      <c r="J30" s="4"/>
      <c r="K30" s="4">
        <v>2.2</v>
      </c>
      <c r="L30" s="4"/>
      <c r="M30" s="4"/>
      <c r="N30" s="4"/>
      <c r="O30" s="4"/>
      <c r="P30" s="4"/>
      <c r="Q30" s="4"/>
      <c r="R30" s="4"/>
      <c r="S30" s="4"/>
      <c r="T30" s="28">
        <f t="shared" si="0"/>
        <v>-113.3</v>
      </c>
    </row>
    <row r="31" spans="1:21" ht="14.25">
      <c r="A31" s="60" t="s">
        <v>47</v>
      </c>
      <c r="B31" s="61"/>
      <c r="C31" s="4">
        <f>SUM(C3:C28)</f>
        <v>0</v>
      </c>
      <c r="D31" s="4">
        <v>1170</v>
      </c>
      <c r="E31" s="4">
        <v>440.5</v>
      </c>
      <c r="F31" s="4">
        <v>570</v>
      </c>
      <c r="G31" s="4">
        <v>105</v>
      </c>
      <c r="H31" s="4">
        <v>685</v>
      </c>
      <c r="I31" s="4">
        <v>540</v>
      </c>
      <c r="J31" s="4">
        <v>75</v>
      </c>
      <c r="K31" s="4">
        <v>349</v>
      </c>
      <c r="L31" s="4">
        <v>495</v>
      </c>
      <c r="M31" s="4">
        <v>261</v>
      </c>
      <c r="N31" s="4">
        <v>263</v>
      </c>
      <c r="O31" s="4">
        <v>193</v>
      </c>
      <c r="P31" s="4">
        <v>243</v>
      </c>
      <c r="Q31" s="4">
        <v>707</v>
      </c>
      <c r="R31" s="4">
        <v>152</v>
      </c>
      <c r="S31" s="4">
        <v>24</v>
      </c>
      <c r="T31" s="28">
        <f t="shared" si="0"/>
        <v>-6272.5</v>
      </c>
      <c r="U31" s="40"/>
    </row>
    <row r="32" spans="20:22" ht="14.25">
      <c r="T32" s="39"/>
      <c r="V32" s="40"/>
    </row>
    <row r="33" ht="12">
      <c r="T33" s="39"/>
    </row>
    <row r="34" ht="13.5" customHeight="1">
      <c r="T34" s="39"/>
    </row>
    <row r="35" spans="9:20" ht="12.75">
      <c r="I35" s="52"/>
      <c r="J35" s="52"/>
      <c r="T35" s="39"/>
    </row>
    <row r="36" ht="14.25"/>
    <row r="37" ht="14.25"/>
    <row r="38" ht="14.25"/>
    <row r="40" ht="14.25"/>
    <row r="41" ht="14.25"/>
    <row r="42" ht="14.25"/>
    <row r="43" ht="14.25"/>
  </sheetData>
  <mergeCells count="1">
    <mergeCell ref="A31:B31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B17" sqref="B17"/>
    </sheetView>
  </sheetViews>
  <sheetFormatPr defaultColWidth="9.00390625" defaultRowHeight="14.25"/>
  <cols>
    <col min="1" max="1" width="11.625" style="0" bestFit="1" customWidth="1"/>
    <col min="2" max="2" width="14.00390625" style="0" customWidth="1"/>
  </cols>
  <sheetData>
    <row r="1" spans="1:7" s="20" customFormat="1" ht="19.5" customHeight="1">
      <c r="A1" s="16" t="s">
        <v>45</v>
      </c>
      <c r="B1" s="16" t="s">
        <v>49</v>
      </c>
      <c r="C1" s="29" t="s">
        <v>46</v>
      </c>
      <c r="D1" s="16" t="s">
        <v>48</v>
      </c>
      <c r="E1" s="16" t="s">
        <v>48</v>
      </c>
      <c r="F1" s="16" t="s">
        <v>48</v>
      </c>
      <c r="G1" s="16" t="s">
        <v>47</v>
      </c>
    </row>
    <row r="2" spans="1:7" s="20" customFormat="1" ht="19.5" customHeight="1">
      <c r="A2" s="18" t="s">
        <v>109</v>
      </c>
      <c r="B2" s="18"/>
      <c r="C2" s="53"/>
      <c r="D2" s="18"/>
      <c r="E2" s="54">
        <v>1400</v>
      </c>
      <c r="F2" s="18"/>
      <c r="G2" s="18"/>
    </row>
    <row r="3" spans="1:7" ht="14.25">
      <c r="A3" s="44">
        <v>38793</v>
      </c>
      <c r="C3">
        <v>400</v>
      </c>
      <c r="D3">
        <v>40.5</v>
      </c>
      <c r="G3">
        <v>440.5</v>
      </c>
    </row>
    <row r="4" spans="1:7" ht="14.25">
      <c r="A4" s="44">
        <v>38794</v>
      </c>
      <c r="B4">
        <v>40</v>
      </c>
      <c r="C4">
        <v>530</v>
      </c>
      <c r="G4">
        <v>570</v>
      </c>
    </row>
    <row r="5" spans="1:7" ht="14.25">
      <c r="A5" s="44">
        <v>38795</v>
      </c>
      <c r="C5">
        <v>105</v>
      </c>
      <c r="G5">
        <v>105</v>
      </c>
    </row>
    <row r="6" spans="1:7" ht="14.25">
      <c r="A6" s="44">
        <v>38801</v>
      </c>
      <c r="B6">
        <v>42</v>
      </c>
      <c r="C6">
        <v>463</v>
      </c>
      <c r="D6">
        <v>180</v>
      </c>
      <c r="G6">
        <v>685</v>
      </c>
    </row>
    <row r="7" spans="1:7" ht="14.25">
      <c r="A7" s="44">
        <v>38808</v>
      </c>
      <c r="B7">
        <v>24</v>
      </c>
      <c r="C7">
        <v>516</v>
      </c>
      <c r="G7">
        <v>540</v>
      </c>
    </row>
    <row r="8" spans="1:7" ht="14.25">
      <c r="A8" s="44">
        <v>38814</v>
      </c>
      <c r="C8">
        <v>75</v>
      </c>
      <c r="G8">
        <v>75</v>
      </c>
    </row>
    <row r="9" spans="1:7" ht="14.25">
      <c r="A9" s="44">
        <v>38815</v>
      </c>
      <c r="B9">
        <v>46</v>
      </c>
      <c r="C9">
        <v>303</v>
      </c>
      <c r="G9">
        <v>349</v>
      </c>
    </row>
    <row r="10" spans="1:7" ht="14.25">
      <c r="A10" s="44">
        <v>38822</v>
      </c>
      <c r="B10">
        <v>310</v>
      </c>
      <c r="C10">
        <v>185</v>
      </c>
      <c r="G10">
        <v>495</v>
      </c>
    </row>
    <row r="11" spans="1:7" ht="14.25">
      <c r="A11" s="44">
        <v>38827</v>
      </c>
      <c r="C11">
        <v>261</v>
      </c>
      <c r="G11">
        <v>261</v>
      </c>
    </row>
    <row r="12" spans="1:7" ht="14.25">
      <c r="A12" s="44">
        <v>38829</v>
      </c>
      <c r="B12">
        <v>263</v>
      </c>
      <c r="G12">
        <v>263</v>
      </c>
    </row>
    <row r="13" spans="1:7" ht="15.75">
      <c r="A13" s="15" t="s">
        <v>120</v>
      </c>
      <c r="C13">
        <v>193</v>
      </c>
      <c r="G13">
        <v>193</v>
      </c>
    </row>
    <row r="14" spans="1:7" ht="14.25">
      <c r="A14" t="s">
        <v>132</v>
      </c>
      <c r="C14">
        <v>243</v>
      </c>
      <c r="G14">
        <v>243</v>
      </c>
    </row>
    <row r="15" spans="1:7" ht="14.25">
      <c r="A15" s="44">
        <v>38851</v>
      </c>
      <c r="B15">
        <v>207</v>
      </c>
      <c r="C15">
        <v>500</v>
      </c>
      <c r="G15">
        <v>707</v>
      </c>
    </row>
    <row r="16" spans="1:7" ht="15.75">
      <c r="A16" s="15" t="s">
        <v>133</v>
      </c>
      <c r="C16">
        <v>152</v>
      </c>
      <c r="G16">
        <v>152</v>
      </c>
    </row>
    <row r="17" spans="1:7" ht="14.25">
      <c r="A17" s="44">
        <v>38859</v>
      </c>
      <c r="B17">
        <v>24</v>
      </c>
      <c r="G17">
        <v>24</v>
      </c>
    </row>
    <row r="21" ht="15.75">
      <c r="G21" s="15"/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C11" sqref="C11"/>
    </sheetView>
  </sheetViews>
  <sheetFormatPr defaultColWidth="9.00390625" defaultRowHeight="14.25"/>
  <cols>
    <col min="1" max="1" width="13.75390625" style="30" customWidth="1"/>
    <col min="2" max="2" width="11.00390625" style="30" customWidth="1"/>
    <col min="3" max="3" width="13.50390625" style="30" customWidth="1"/>
    <col min="4" max="4" width="12.25390625" style="30" customWidth="1"/>
    <col min="5" max="5" width="8.25390625" style="30" customWidth="1"/>
    <col min="6" max="6" width="17.75390625" style="30" customWidth="1"/>
    <col min="7" max="16384" width="9.00390625" style="30" customWidth="1"/>
  </cols>
  <sheetData>
    <row r="1" ht="12"/>
    <row r="2" spans="1:6" ht="12">
      <c r="A2" s="31" t="s">
        <v>50</v>
      </c>
      <c r="B2" s="31" t="s">
        <v>51</v>
      </c>
      <c r="C2" s="31" t="s">
        <v>56</v>
      </c>
      <c r="D2" s="31" t="s">
        <v>53</v>
      </c>
      <c r="E2" s="31" t="s">
        <v>54</v>
      </c>
      <c r="F2" s="31" t="s">
        <v>52</v>
      </c>
    </row>
    <row r="3" spans="1:6" ht="12.75">
      <c r="A3" s="43">
        <v>38794</v>
      </c>
      <c r="B3" s="30" t="s">
        <v>70</v>
      </c>
      <c r="C3" s="30" t="s">
        <v>67</v>
      </c>
      <c r="D3" s="41">
        <v>0.20833333333333334</v>
      </c>
      <c r="E3" s="30" t="s">
        <v>55</v>
      </c>
      <c r="F3" s="30" t="s">
        <v>71</v>
      </c>
    </row>
    <row r="4" spans="1:6" ht="12">
      <c r="A4" s="46">
        <v>38801</v>
      </c>
      <c r="B4" s="30" t="s">
        <v>75</v>
      </c>
      <c r="C4" s="30" t="s">
        <v>67</v>
      </c>
      <c r="D4" s="41">
        <v>0.08472222222222221</v>
      </c>
      <c r="E4" s="30" t="s">
        <v>76</v>
      </c>
      <c r="F4" s="30" t="s">
        <v>77</v>
      </c>
    </row>
    <row r="5" spans="1:6" ht="25.5">
      <c r="A5" s="46">
        <v>38808</v>
      </c>
      <c r="B5" s="30" t="s">
        <v>78</v>
      </c>
      <c r="C5" s="30" t="s">
        <v>67</v>
      </c>
      <c r="D5" s="41">
        <v>0.12569444444444444</v>
      </c>
      <c r="E5" s="30" t="s">
        <v>55</v>
      </c>
      <c r="F5" s="49" t="s">
        <v>79</v>
      </c>
    </row>
    <row r="6" spans="1:6" ht="12.75">
      <c r="A6" s="46">
        <v>38815</v>
      </c>
      <c r="B6" s="30" t="s">
        <v>105</v>
      </c>
      <c r="C6" s="30" t="s">
        <v>106</v>
      </c>
      <c r="D6" s="41">
        <v>0.12569444444444444</v>
      </c>
      <c r="E6" s="30" t="s">
        <v>107</v>
      </c>
      <c r="F6" s="49" t="s">
        <v>108</v>
      </c>
    </row>
    <row r="7" spans="1:7" ht="12">
      <c r="A7" s="55">
        <v>38822</v>
      </c>
      <c r="B7" s="56" t="s">
        <v>111</v>
      </c>
      <c r="C7" s="56" t="s">
        <v>112</v>
      </c>
      <c r="D7" s="56"/>
      <c r="E7" s="56"/>
      <c r="F7" s="56"/>
      <c r="G7" s="56" t="s">
        <v>117</v>
      </c>
    </row>
    <row r="8" spans="1:7" ht="12">
      <c r="A8" s="55">
        <v>38829</v>
      </c>
      <c r="B8" s="56" t="s">
        <v>113</v>
      </c>
      <c r="C8" s="56" t="s">
        <v>114</v>
      </c>
      <c r="D8" s="57">
        <v>0.044444444444444446</v>
      </c>
      <c r="E8" s="56" t="s">
        <v>115</v>
      </c>
      <c r="F8" s="56" t="s">
        <v>116</v>
      </c>
      <c r="G8" s="56" t="s">
        <v>117</v>
      </c>
    </row>
    <row r="9" spans="1:6" ht="12.75">
      <c r="A9" s="46">
        <v>38851</v>
      </c>
      <c r="B9" s="30" t="s">
        <v>123</v>
      </c>
      <c r="C9" s="56" t="s">
        <v>114</v>
      </c>
      <c r="D9" s="41">
        <v>0.042361111111111106</v>
      </c>
      <c r="E9" s="30" t="s">
        <v>124</v>
      </c>
      <c r="F9" s="30" t="s">
        <v>125</v>
      </c>
    </row>
    <row r="10" spans="1:6" ht="12.75">
      <c r="A10" s="46">
        <v>38859</v>
      </c>
      <c r="B10" s="30" t="s">
        <v>129</v>
      </c>
      <c r="C10" s="30" t="s">
        <v>130</v>
      </c>
      <c r="D10" s="41">
        <v>0.08611111111111112</v>
      </c>
      <c r="E10" s="30" t="s">
        <v>115</v>
      </c>
      <c r="F10" s="49" t="s">
        <v>131</v>
      </c>
    </row>
    <row r="20" ht="12"/>
    <row r="21" ht="12"/>
    <row r="22" ht="12"/>
    <row r="23" ht="12"/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4">
      <pane xSplit="2" topLeftCell="C1" activePane="topRight" state="frozen"/>
      <selection pane="topLeft" activeCell="A1" sqref="A1"/>
      <selection pane="topRight" activeCell="J4" sqref="J4"/>
    </sheetView>
  </sheetViews>
  <sheetFormatPr defaultColWidth="9.00390625" defaultRowHeight="14.25"/>
  <cols>
    <col min="1" max="1" width="11.125" style="22" customWidth="1"/>
    <col min="2" max="2" width="11.875" style="23" customWidth="1"/>
    <col min="3" max="11" width="10.50390625" style="0" customWidth="1"/>
    <col min="12" max="12" width="11.625" style="0" bestFit="1" customWidth="1"/>
  </cols>
  <sheetData>
    <row r="1" ht="10.5">
      <c r="B1" s="24"/>
    </row>
    <row r="2" spans="1:11" ht="14.25">
      <c r="A2" s="25" t="s">
        <v>26</v>
      </c>
      <c r="B2" s="25" t="s">
        <v>27</v>
      </c>
      <c r="C2" s="42">
        <v>38794</v>
      </c>
      <c r="D2" s="42">
        <v>38801</v>
      </c>
      <c r="E2" s="42">
        <v>38808</v>
      </c>
      <c r="F2" s="42">
        <v>38815</v>
      </c>
      <c r="G2" s="42">
        <v>38822</v>
      </c>
      <c r="H2" s="42">
        <v>38829</v>
      </c>
      <c r="I2" s="42">
        <v>38851</v>
      </c>
      <c r="J2" s="42">
        <v>38859</v>
      </c>
      <c r="K2" s="44"/>
    </row>
    <row r="3" spans="1:11" ht="14.25">
      <c r="A3" s="26">
        <v>1</v>
      </c>
      <c r="B3" s="32" t="s">
        <v>28</v>
      </c>
      <c r="C3" s="27" t="s">
        <v>57</v>
      </c>
      <c r="D3" s="27" t="s">
        <v>57</v>
      </c>
      <c r="E3" s="27" t="s">
        <v>57</v>
      </c>
      <c r="F3" s="45" t="s">
        <v>74</v>
      </c>
      <c r="G3" s="27" t="s">
        <v>57</v>
      </c>
      <c r="H3" s="27" t="s">
        <v>57</v>
      </c>
      <c r="I3" s="45" t="s">
        <v>74</v>
      </c>
      <c r="J3" s="45" t="s">
        <v>74</v>
      </c>
      <c r="K3" s="47"/>
    </row>
    <row r="4" spans="1:11" ht="14.25">
      <c r="A4" s="26">
        <v>2</v>
      </c>
      <c r="B4" s="19" t="s">
        <v>29</v>
      </c>
      <c r="C4" s="27" t="s">
        <v>57</v>
      </c>
      <c r="D4" s="27" t="s">
        <v>57</v>
      </c>
      <c r="E4" s="27" t="s">
        <v>57</v>
      </c>
      <c r="F4" s="27"/>
      <c r="G4" s="27"/>
      <c r="H4" s="27"/>
      <c r="I4" s="27" t="s">
        <v>57</v>
      </c>
      <c r="J4" s="27" t="s">
        <v>72</v>
      </c>
      <c r="K4" s="47"/>
    </row>
    <row r="5" spans="1:11" ht="14.25">
      <c r="A5" s="26">
        <v>3</v>
      </c>
      <c r="B5" s="33" t="s">
        <v>30</v>
      </c>
      <c r="C5" s="27" t="s">
        <v>57</v>
      </c>
      <c r="D5" s="27"/>
      <c r="E5" s="27"/>
      <c r="F5" s="27" t="s">
        <v>57</v>
      </c>
      <c r="G5" s="27" t="s">
        <v>57</v>
      </c>
      <c r="H5" s="27" t="s">
        <v>57</v>
      </c>
      <c r="I5" s="27" t="s">
        <v>57</v>
      </c>
      <c r="J5" s="27" t="s">
        <v>72</v>
      </c>
      <c r="K5" s="47"/>
    </row>
    <row r="6" spans="1:11" ht="14.25">
      <c r="A6" s="26">
        <v>4</v>
      </c>
      <c r="B6" s="33" t="s">
        <v>31</v>
      </c>
      <c r="C6" s="27"/>
      <c r="D6" s="27" t="s">
        <v>57</v>
      </c>
      <c r="E6" s="27" t="s">
        <v>57</v>
      </c>
      <c r="F6" s="27" t="s">
        <v>57</v>
      </c>
      <c r="G6" s="27" t="s">
        <v>57</v>
      </c>
      <c r="H6" s="27" t="s">
        <v>57</v>
      </c>
      <c r="I6" s="27" t="s">
        <v>57</v>
      </c>
      <c r="J6" s="27" t="s">
        <v>72</v>
      </c>
      <c r="K6" s="47"/>
    </row>
    <row r="7" spans="1:11" ht="14.25">
      <c r="A7" s="26">
        <v>5</v>
      </c>
      <c r="B7" s="33" t="s">
        <v>32</v>
      </c>
      <c r="C7" s="27" t="s">
        <v>57</v>
      </c>
      <c r="D7" s="27" t="s">
        <v>57</v>
      </c>
      <c r="E7" s="27" t="s">
        <v>57</v>
      </c>
      <c r="F7" s="45" t="s">
        <v>74</v>
      </c>
      <c r="G7" s="27" t="s">
        <v>57</v>
      </c>
      <c r="H7" s="27" t="s">
        <v>57</v>
      </c>
      <c r="I7" s="45" t="s">
        <v>74</v>
      </c>
      <c r="J7" s="27" t="s">
        <v>72</v>
      </c>
      <c r="K7" s="47"/>
    </row>
    <row r="8" spans="1:11" ht="14.25">
      <c r="A8" s="26">
        <v>6</v>
      </c>
      <c r="B8" s="33" t="s">
        <v>33</v>
      </c>
      <c r="C8" s="27"/>
      <c r="D8" s="45" t="s">
        <v>72</v>
      </c>
      <c r="E8" s="45" t="s">
        <v>72</v>
      </c>
      <c r="F8" s="27" t="s">
        <v>57</v>
      </c>
      <c r="G8" s="27" t="s">
        <v>57</v>
      </c>
      <c r="H8" s="27" t="s">
        <v>57</v>
      </c>
      <c r="I8" s="27"/>
      <c r="J8" s="27"/>
      <c r="K8" s="48"/>
    </row>
    <row r="9" spans="1:11" ht="14.25">
      <c r="A9" s="26">
        <v>7</v>
      </c>
      <c r="B9" s="33" t="s">
        <v>34</v>
      </c>
      <c r="C9" s="27" t="s">
        <v>57</v>
      </c>
      <c r="D9" s="27" t="s">
        <v>57</v>
      </c>
      <c r="E9" s="27" t="s">
        <v>57</v>
      </c>
      <c r="F9" s="27" t="s">
        <v>57</v>
      </c>
      <c r="G9" s="27" t="s">
        <v>57</v>
      </c>
      <c r="H9" s="27"/>
      <c r="I9" s="27" t="s">
        <v>57</v>
      </c>
      <c r="J9" s="27" t="s">
        <v>72</v>
      </c>
      <c r="K9" s="47"/>
    </row>
    <row r="10" spans="1:11" ht="14.25">
      <c r="A10" s="26">
        <v>8</v>
      </c>
      <c r="B10" s="19" t="s">
        <v>35</v>
      </c>
      <c r="C10" s="27" t="s">
        <v>57</v>
      </c>
      <c r="D10" s="27" t="s">
        <v>57</v>
      </c>
      <c r="E10" s="27" t="s">
        <v>57</v>
      </c>
      <c r="F10" s="27" t="s">
        <v>57</v>
      </c>
      <c r="G10" s="27" t="s">
        <v>57</v>
      </c>
      <c r="H10" s="27" t="s">
        <v>57</v>
      </c>
      <c r="I10" s="27" t="s">
        <v>57</v>
      </c>
      <c r="J10" s="27" t="s">
        <v>72</v>
      </c>
      <c r="K10" s="47"/>
    </row>
    <row r="11" spans="1:11" ht="14.25">
      <c r="A11" s="26">
        <v>9</v>
      </c>
      <c r="B11" s="34" t="s">
        <v>36</v>
      </c>
      <c r="C11" s="27"/>
      <c r="D11" s="27"/>
      <c r="E11" s="27"/>
      <c r="F11" s="27" t="s">
        <v>57</v>
      </c>
      <c r="G11" s="27" t="s">
        <v>57</v>
      </c>
      <c r="H11" s="27"/>
      <c r="I11" s="27" t="s">
        <v>57</v>
      </c>
      <c r="J11" s="27"/>
      <c r="K11" s="47"/>
    </row>
    <row r="12" spans="1:11" ht="14.25">
      <c r="A12" s="26">
        <v>10</v>
      </c>
      <c r="B12" s="35" t="s">
        <v>37</v>
      </c>
      <c r="C12" s="27" t="s">
        <v>57</v>
      </c>
      <c r="D12" s="27" t="s">
        <v>57</v>
      </c>
      <c r="E12" s="27" t="s">
        <v>57</v>
      </c>
      <c r="F12" s="27" t="s">
        <v>57</v>
      </c>
      <c r="G12" s="27" t="s">
        <v>57</v>
      </c>
      <c r="H12" s="27" t="s">
        <v>57</v>
      </c>
      <c r="I12" s="27" t="s">
        <v>57</v>
      </c>
      <c r="J12" s="27" t="s">
        <v>72</v>
      </c>
      <c r="K12" s="47"/>
    </row>
    <row r="13" spans="1:11" ht="14.25">
      <c r="A13" s="26">
        <v>11</v>
      </c>
      <c r="B13" s="17" t="s">
        <v>38</v>
      </c>
      <c r="C13" s="27" t="s">
        <v>57</v>
      </c>
      <c r="D13" s="27"/>
      <c r="E13" s="27" t="s">
        <v>57</v>
      </c>
      <c r="F13" s="27" t="s">
        <v>57</v>
      </c>
      <c r="G13" s="27"/>
      <c r="H13" s="27"/>
      <c r="I13" s="27" t="s">
        <v>57</v>
      </c>
      <c r="J13" s="27"/>
      <c r="K13" s="47"/>
    </row>
    <row r="14" spans="1:11" ht="14.25">
      <c r="A14" s="26">
        <v>12</v>
      </c>
      <c r="B14" s="36" t="s">
        <v>39</v>
      </c>
      <c r="C14" s="27"/>
      <c r="D14" s="27" t="s">
        <v>57</v>
      </c>
      <c r="E14" s="27"/>
      <c r="F14" s="27" t="s">
        <v>57</v>
      </c>
      <c r="G14" s="27"/>
      <c r="H14" s="27" t="s">
        <v>57</v>
      </c>
      <c r="I14" s="27" t="s">
        <v>57</v>
      </c>
      <c r="J14" s="27" t="s">
        <v>72</v>
      </c>
      <c r="K14" s="47"/>
    </row>
    <row r="15" spans="1:11" ht="14.25">
      <c r="A15" s="26">
        <v>13</v>
      </c>
      <c r="B15" s="33" t="s">
        <v>40</v>
      </c>
      <c r="C15" s="27" t="s">
        <v>57</v>
      </c>
      <c r="D15" s="27" t="s">
        <v>57</v>
      </c>
      <c r="E15" s="27" t="s">
        <v>57</v>
      </c>
      <c r="F15" s="27" t="s">
        <v>57</v>
      </c>
      <c r="G15" s="27"/>
      <c r="H15" s="27"/>
      <c r="I15" s="27"/>
      <c r="J15" s="45" t="s">
        <v>128</v>
      </c>
      <c r="K15" s="47"/>
    </row>
    <row r="16" spans="1:11" ht="14.25">
      <c r="A16" s="26">
        <v>14</v>
      </c>
      <c r="B16" s="33" t="s">
        <v>41</v>
      </c>
      <c r="C16" s="45" t="s">
        <v>72</v>
      </c>
      <c r="D16" s="45" t="s">
        <v>72</v>
      </c>
      <c r="E16" s="27" t="s">
        <v>57</v>
      </c>
      <c r="F16" s="27" t="s">
        <v>57</v>
      </c>
      <c r="G16" s="27"/>
      <c r="H16" s="27" t="s">
        <v>57</v>
      </c>
      <c r="I16" s="45" t="s">
        <v>74</v>
      </c>
      <c r="J16" s="45" t="s">
        <v>74</v>
      </c>
      <c r="K16" s="48"/>
    </row>
    <row r="17" spans="1:11" ht="14.25">
      <c r="A17" s="26">
        <v>15</v>
      </c>
      <c r="B17" s="33" t="s">
        <v>42</v>
      </c>
      <c r="C17" s="27" t="s">
        <v>57</v>
      </c>
      <c r="D17" s="27" t="s">
        <v>57</v>
      </c>
      <c r="E17" s="27" t="s">
        <v>57</v>
      </c>
      <c r="F17" s="27" t="s">
        <v>57</v>
      </c>
      <c r="G17" s="27" t="s">
        <v>57</v>
      </c>
      <c r="H17" s="27" t="s">
        <v>57</v>
      </c>
      <c r="I17" s="27" t="s">
        <v>57</v>
      </c>
      <c r="J17" s="27" t="s">
        <v>72</v>
      </c>
      <c r="K17" s="47"/>
    </row>
    <row r="18" spans="1:11" ht="14.25">
      <c r="A18" s="26">
        <v>16</v>
      </c>
      <c r="B18" s="19" t="s">
        <v>43</v>
      </c>
      <c r="C18" s="27" t="s">
        <v>57</v>
      </c>
      <c r="D18" s="27" t="s">
        <v>57</v>
      </c>
      <c r="E18" s="27" t="s">
        <v>57</v>
      </c>
      <c r="F18" s="27"/>
      <c r="G18" s="27"/>
      <c r="H18" s="27" t="s">
        <v>57</v>
      </c>
      <c r="I18" s="27" t="s">
        <v>57</v>
      </c>
      <c r="J18" s="27" t="s">
        <v>72</v>
      </c>
      <c r="K18" s="47"/>
    </row>
    <row r="19" spans="1:11" ht="14.25">
      <c r="A19" s="26">
        <v>17</v>
      </c>
      <c r="B19" s="19" t="s">
        <v>44</v>
      </c>
      <c r="C19" s="27" t="s">
        <v>57</v>
      </c>
      <c r="D19" s="27" t="s">
        <v>57</v>
      </c>
      <c r="E19" s="27" t="s">
        <v>57</v>
      </c>
      <c r="F19" s="27"/>
      <c r="G19" s="27"/>
      <c r="H19" s="27" t="s">
        <v>57</v>
      </c>
      <c r="I19" s="27" t="s">
        <v>57</v>
      </c>
      <c r="J19" s="27" t="s">
        <v>72</v>
      </c>
      <c r="K19" s="47"/>
    </row>
    <row r="20" spans="1:11" ht="14.25">
      <c r="A20" s="26">
        <v>18</v>
      </c>
      <c r="B20" s="19" t="s">
        <v>58</v>
      </c>
      <c r="C20" s="27"/>
      <c r="D20" s="27"/>
      <c r="E20" s="27"/>
      <c r="F20" s="27" t="s">
        <v>57</v>
      </c>
      <c r="G20" s="27"/>
      <c r="H20" s="27" t="s">
        <v>57</v>
      </c>
      <c r="I20" s="27" t="s">
        <v>57</v>
      </c>
      <c r="J20" s="27" t="s">
        <v>72</v>
      </c>
      <c r="K20" s="47"/>
    </row>
    <row r="21" spans="1:11" ht="14.25">
      <c r="A21" s="26">
        <v>19</v>
      </c>
      <c r="B21" s="19" t="s">
        <v>59</v>
      </c>
      <c r="C21" s="27" t="s">
        <v>57</v>
      </c>
      <c r="D21" s="27" t="s">
        <v>57</v>
      </c>
      <c r="E21" s="27" t="s">
        <v>57</v>
      </c>
      <c r="F21" s="27" t="s">
        <v>57</v>
      </c>
      <c r="G21" s="27" t="s">
        <v>57</v>
      </c>
      <c r="H21" s="27" t="s">
        <v>57</v>
      </c>
      <c r="I21" s="27" t="s">
        <v>57</v>
      </c>
      <c r="J21" s="27" t="s">
        <v>72</v>
      </c>
      <c r="K21" s="47"/>
    </row>
    <row r="22" spans="1:11" ht="14.25">
      <c r="A22" s="26">
        <v>20</v>
      </c>
      <c r="B22" s="19" t="s">
        <v>60</v>
      </c>
      <c r="C22" s="27" t="s">
        <v>57</v>
      </c>
      <c r="D22" s="27" t="s">
        <v>57</v>
      </c>
      <c r="E22" s="27" t="s">
        <v>57</v>
      </c>
      <c r="F22" s="27" t="s">
        <v>57</v>
      </c>
      <c r="G22" s="27"/>
      <c r="H22" s="27" t="s">
        <v>57</v>
      </c>
      <c r="I22" s="27" t="s">
        <v>57</v>
      </c>
      <c r="J22" s="27" t="s">
        <v>72</v>
      </c>
      <c r="K22" s="47"/>
    </row>
    <row r="23" spans="1:11" ht="14.25">
      <c r="A23" s="26">
        <v>21</v>
      </c>
      <c r="B23" s="19" t="s">
        <v>61</v>
      </c>
      <c r="C23" s="27" t="s">
        <v>57</v>
      </c>
      <c r="D23" s="27" t="s">
        <v>57</v>
      </c>
      <c r="E23" s="27" t="s">
        <v>57</v>
      </c>
      <c r="F23" s="27" t="s">
        <v>57</v>
      </c>
      <c r="G23" s="27" t="s">
        <v>57</v>
      </c>
      <c r="H23" s="27" t="s">
        <v>57</v>
      </c>
      <c r="I23" s="27" t="s">
        <v>57</v>
      </c>
      <c r="J23" s="27" t="s">
        <v>72</v>
      </c>
      <c r="K23" s="47"/>
    </row>
    <row r="24" spans="1:11" ht="14.25">
      <c r="A24" s="26">
        <v>22</v>
      </c>
      <c r="B24" s="19" t="s">
        <v>69</v>
      </c>
      <c r="C24" s="27" t="s">
        <v>57</v>
      </c>
      <c r="D24" s="27" t="s">
        <v>57</v>
      </c>
      <c r="E24" s="27"/>
      <c r="F24" s="27"/>
      <c r="G24" s="27"/>
      <c r="H24" s="27"/>
      <c r="I24" s="27"/>
      <c r="J24" s="27" t="s">
        <v>72</v>
      </c>
      <c r="K24" s="47"/>
    </row>
    <row r="25" spans="1:11" ht="14.25">
      <c r="A25" s="26">
        <v>23</v>
      </c>
      <c r="B25" s="37" t="s">
        <v>63</v>
      </c>
      <c r="C25" s="27" t="s">
        <v>57</v>
      </c>
      <c r="D25" s="45" t="s">
        <v>74</v>
      </c>
      <c r="E25" s="27" t="s">
        <v>57</v>
      </c>
      <c r="F25" s="27" t="s">
        <v>57</v>
      </c>
      <c r="G25" s="27" t="s">
        <v>57</v>
      </c>
      <c r="H25" s="27" t="s">
        <v>57</v>
      </c>
      <c r="I25" s="27" t="s">
        <v>57</v>
      </c>
      <c r="J25" s="27" t="s">
        <v>72</v>
      </c>
      <c r="K25" s="48"/>
    </row>
    <row r="26" spans="1:11" ht="14.25">
      <c r="A26" s="26">
        <v>24</v>
      </c>
      <c r="B26" s="37" t="s">
        <v>62</v>
      </c>
      <c r="C26" s="45" t="s">
        <v>72</v>
      </c>
      <c r="D26" s="45" t="s">
        <v>73</v>
      </c>
      <c r="E26" s="45"/>
      <c r="F26" s="45"/>
      <c r="G26" s="27" t="s">
        <v>57</v>
      </c>
      <c r="H26" s="27"/>
      <c r="I26" s="27"/>
      <c r="J26" s="27"/>
      <c r="K26" s="48"/>
    </row>
    <row r="27" spans="1:11" ht="14.25">
      <c r="A27" s="26">
        <v>25</v>
      </c>
      <c r="B27" s="37" t="s">
        <v>66</v>
      </c>
      <c r="C27" s="27" t="s">
        <v>57</v>
      </c>
      <c r="D27" s="27" t="s">
        <v>57</v>
      </c>
      <c r="E27" s="27" t="s">
        <v>57</v>
      </c>
      <c r="F27" s="27"/>
      <c r="G27" s="27"/>
      <c r="H27" s="27" t="s">
        <v>57</v>
      </c>
      <c r="I27" s="59"/>
      <c r="J27" s="27" t="s">
        <v>72</v>
      </c>
      <c r="K27" s="47"/>
    </row>
    <row r="28" spans="1:11" ht="14.25">
      <c r="A28" s="26">
        <v>26</v>
      </c>
      <c r="B28" s="37" t="s">
        <v>110</v>
      </c>
      <c r="C28" s="45" t="s">
        <v>72</v>
      </c>
      <c r="D28" s="27" t="s">
        <v>57</v>
      </c>
      <c r="E28" s="27" t="s">
        <v>57</v>
      </c>
      <c r="F28" s="27" t="s">
        <v>57</v>
      </c>
      <c r="G28" s="27" t="s">
        <v>57</v>
      </c>
      <c r="H28" s="27" t="s">
        <v>57</v>
      </c>
      <c r="I28" s="45" t="s">
        <v>74</v>
      </c>
      <c r="J28" s="45" t="s">
        <v>74</v>
      </c>
      <c r="K28" s="47"/>
    </row>
    <row r="29" spans="1:11" ht="14.25">
      <c r="A29" s="26">
        <v>27</v>
      </c>
      <c r="B29" s="37" t="s">
        <v>119</v>
      </c>
      <c r="C29" s="27" t="s">
        <v>57</v>
      </c>
      <c r="D29" s="27" t="s">
        <v>57</v>
      </c>
      <c r="E29" s="27" t="s">
        <v>57</v>
      </c>
      <c r="F29" s="27" t="s">
        <v>57</v>
      </c>
      <c r="G29" s="27"/>
      <c r="H29" s="27"/>
      <c r="I29" s="27"/>
      <c r="J29" s="27"/>
      <c r="K29" s="47"/>
    </row>
    <row r="30" spans="3:10" ht="14.25">
      <c r="C30">
        <v>22</v>
      </c>
      <c r="D30">
        <v>24</v>
      </c>
      <c r="E30">
        <v>21</v>
      </c>
      <c r="F30">
        <v>21</v>
      </c>
      <c r="G30">
        <v>15</v>
      </c>
      <c r="H30">
        <v>19</v>
      </c>
      <c r="I30">
        <v>21</v>
      </c>
      <c r="J30">
        <v>22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hisuntech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liwt</dc:creator>
  <cp:keywords/>
  <dc:description/>
  <cp:lastModifiedBy>陈泽滨</cp:lastModifiedBy>
  <cp:lastPrinted>2005-03-23T05:16:25Z</cp:lastPrinted>
  <dcterms:created xsi:type="dcterms:W3CDTF">2005-01-04T07:31:29Z</dcterms:created>
  <dcterms:modified xsi:type="dcterms:W3CDTF">2006-05-22T11:46:23Z</dcterms:modified>
  <cp:category/>
  <cp:version/>
  <cp:contentType/>
  <cp:contentStatus/>
</cp:coreProperties>
</file>